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<sst xmlns="http://schemas.openxmlformats.org/spreadsheetml/2006/main" count="85" uniqueCount="76">
  <si>
    <r>
      <rPr>
        <b val="true"/>
        <sz val="16"/>
        <rFont val="Noto Sans CJK SC"/>
        <family val="2"/>
      </rPr>
      <t xml:space="preserve">政务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公共服务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智能审批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</si>
  <si>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</si>
  <si>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</si>
  <si>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政务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公共服务行业「智能审批」场景。行政审批材料多、要件核验繁琐，补正往返消耗群众与窗口双方时间。本方案对申报材料自动核验、要件比对与初审意见生成，窗口人员复核确认，实现减时限、减跑动。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</si>
  <si>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</si>
  <si>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</si>
  <si>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</si>
  <si>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046-industry-</t>
    </r>
    <r>
      <rPr>
        <sz val="11"/>
        <color rgb="FF000000"/>
        <rFont val="Noto Sans CJK SC"/>
        <family val="2"/>
      </rPr>
      <t xml:space="preserve">政务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公共服务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智能审批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</si>
  <si>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</si>
  <si>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</si>
  <si>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</si>
  <si>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</si>
  <si>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</si>
  <si>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遵循政务数据安全与保密管理规定，涉密内容不接入模型；系统建设满足信创与等保要求。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生成内容须经业务科室审核，对外答复以正式文件与政策原文为准。</t>
    </r>
  </si>
  <si>
    <t xml:space="preserve">审批事项办理时长统计（示例数据）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</si>
  <si>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</si>
  <si>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</si>
  <si>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</si>
  <si>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</si>
  <si>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</si>
  <si>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</si>
  <si>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</si>
  <si>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</si>
  <si>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审批事项</t>
  </si>
  <si>
    <t xml:space="preserve">办件类型</t>
  </si>
  <si>
    <r>
      <rPr>
        <b val="true"/>
        <sz val="11"/>
        <color rgb="FFFFFFFF"/>
        <rFont val="Noto Sans CJK SC"/>
        <family val="2"/>
      </rPr>
      <t xml:space="preserve">月受理量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件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</si>
  <si>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传统审批时长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工作日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</si>
  <si>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智能辅助审批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工作日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</si>
  <si>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食品经营许可</t>
  </si>
  <si>
    <t xml:space="preserve">即办件</t>
  </si>
  <si>
    <t xml:space="preserve">建设工程规划许可</t>
  </si>
  <si>
    <t xml:space="preserve">道路运输许可</t>
  </si>
  <si>
    <t xml:space="preserve">排污许可</t>
  </si>
  <si>
    <t xml:space="preserve">民办学校设立</t>
  </si>
  <si>
    <t xml:space="preserve">联办件</t>
  </si>
  <si>
    <t xml:space="preserve">医疗机构执业登记</t>
  </si>
  <si>
    <t xml:space="preserve">特种设备使用登记</t>
  </si>
  <si>
    <t xml:space="preserve">公共场所卫生许可</t>
  </si>
  <si>
    <t xml:space="preserve">注：上表为虚构示例数据，复用时请整行替换为本单位真实数据，行数增减需同步调整“分析计算”与“校验”表公式范围。</t>
  </si>
  <si>
    <t xml:space="preserve">智能审批效果测算（公式区，请勿手工覆盖）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</si>
  <si>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改善量（传统审批时长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工作日</t>
    </r>
    <r>
      <rPr>
        <b val="true"/>
        <sz val="11"/>
        <color rgb="FFFFFFFF"/>
        <rFont val="Microsoft YaHei"/>
        <family val="0"/>
        <charset val="1"/>
      </rPr>
      <t xml:space="preserve">)−</t>
    </r>
    <r>
      <rPr>
        <b val="true"/>
        <sz val="11"/>
        <color rgb="FFFFFFFF"/>
        <rFont val="Noto Sans CJK SC"/>
        <family val="2"/>
      </rPr>
      <t xml:space="preserve">智能辅助审批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工作日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</si>
  <si>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审批提速率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</si>
  <si>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</si>
  <si>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</si>
  <si>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</si>
  <si>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</si>
  <si>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</si>
  <si>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</si>
  <si>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</si>
  <si>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</si>
  <si>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</si>
  <si>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</si>
  <si>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</si>
  <si>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</si>
  <si>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</si>
  <si>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</si>
  <si>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</si>
  <si>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</si>
  <si>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</si>
  <si>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</si>
  <si>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</si>
  <si>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</si>
  <si>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</si>
  <si>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</si>
  <si>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审批事项办理时长统计（示例数据）——基准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</si>
  <si>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</si>
  <si>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</si>
  <si>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</si>
  <si>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</si>
  <si>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</si>
  <si>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平均审批时限</t>
  </si>
  <si>
    <t xml:space="preserve">工作日</t>
  </si>
  <si>
    <t xml:space="preserve">一次通过率</t>
  </si>
  <si>
    <t xml:space="preserve">%</t>
  </si>
  <si>
    <t xml:space="preserve">材料补正率</t>
  </si>
  <si>
    <t xml:space="preserve">群众满意度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</si>
</sst>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传统审批时长(工作日) 与 智能辅助审批(工作日)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传统审批时长(工作日)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食品经营许可</c:v>
                </c:pt>
                <c:pt idx="1">
                  <c:v>建设工程规划许可</c:v>
                </c:pt>
                <c:pt idx="2">
                  <c:v>道路运输许可</c:v>
                </c:pt>
                <c:pt idx="3">
                  <c:v>排污许可</c:v>
                </c:pt>
                <c:pt idx="4">
                  <c:v>民办学校设立</c:v>
                </c:pt>
                <c:pt idx="5">
                  <c:v>医疗机构执业登记</c:v>
                </c:pt>
                <c:pt idx="6">
                  <c:v>特种设备使用登记</c:v>
                </c:pt>
                <c:pt idx="7">
                  <c:v>公共场所卫生许可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5.6</c:v>
                </c:pt>
                <c:pt idx="1">
                  <c:v>12.7</c:v>
                </c:pt>
                <c:pt idx="2">
                  <c:v>6</c:v>
                </c:pt>
                <c:pt idx="3">
                  <c:v>7</c:v>
                </c:pt>
                <c:pt idx="4">
                  <c:v>19.5</c:v>
                </c:pt>
                <c:pt idx="5">
                  <c:v>19.6</c:v>
                </c:pt>
                <c:pt idx="6">
                  <c:v>12</c:v>
                </c:pt>
                <c:pt idx="7">
                  <c:v>13.2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智能辅助审批(工作日)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食品经营许可</c:v>
                </c:pt>
                <c:pt idx="1">
                  <c:v>建设工程规划许可</c:v>
                </c:pt>
                <c:pt idx="2">
                  <c:v>道路运输许可</c:v>
                </c:pt>
                <c:pt idx="3">
                  <c:v>排污许可</c:v>
                </c:pt>
                <c:pt idx="4">
                  <c:v>民办学校设立</c:v>
                </c:pt>
                <c:pt idx="5">
                  <c:v>医疗机构执业登记</c:v>
                </c:pt>
                <c:pt idx="6">
                  <c:v>特种设备使用登记</c:v>
                </c:pt>
                <c:pt idx="7">
                  <c:v>公共场所卫生许可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2.5</c:v>
                </c:pt>
                <c:pt idx="1">
                  <c:v>5.7</c:v>
                </c:pt>
                <c:pt idx="2">
                  <c:v>2.3</c:v>
                </c:pt>
                <c:pt idx="3">
                  <c:v>3.7</c:v>
                </c:pt>
                <c:pt idx="4">
                  <c:v>10.4</c:v>
                </c:pt>
                <c:pt idx="5">
                  <c:v>8.2</c:v>
                </c:pt>
                <c:pt idx="6">
                  <c:v>3.8</c:v>
                </c:pt>
                <c:pt idx="7">
                  <c:v>4.3</c:v>
                </c:pt>
              </c:numCache>
            </c:numRef>
          </c:val>
        </c:ser>
        <c:gapWidth val="150"/>
        <c:overlap val="0"/>
        <c:axId val="79177147"/>
        <c:axId val="99929603"/>
      </c:barChart>
      <c:catAx>
        <c:axId val="7917714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审批事项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929603"/>
        <c:crosses val="autoZero"/>
        <c:auto val="1"/>
        <c:lblAlgn val="ctr"/>
        <c:lblOffset val="100"/>
        <c:noMultiLvlLbl val="0"/>
      </c:catAx>
      <c:valAx>
        <c:axId val="9992960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917714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平均审批时限</c:v>
                </c:pt>
                <c:pt idx="1">
                  <c:v>一次通过率</c:v>
                </c:pt>
                <c:pt idx="2">
                  <c:v>材料补正率</c:v>
                </c:pt>
                <c:pt idx="3">
                  <c:v>群众满意度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12</c:v>
                </c:pt>
                <c:pt idx="1">
                  <c:v>60</c:v>
                </c:pt>
                <c:pt idx="2">
                  <c:v>35</c:v>
                </c:pt>
                <c:pt idx="3">
                  <c:v>88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平均审批时限</c:v>
                </c:pt>
                <c:pt idx="1">
                  <c:v>一次通过率</c:v>
                </c:pt>
                <c:pt idx="2">
                  <c:v>材料补正率</c:v>
                </c:pt>
                <c:pt idx="3">
                  <c:v>群众满意度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4</c:v>
                </c:pt>
                <c:pt idx="1">
                  <c:v>88</c:v>
                </c:pt>
                <c:pt idx="2">
                  <c:v>12</c:v>
                </c:pt>
                <c:pt idx="3">
                  <c:v>98</c:v>
                </c:pt>
              </c:numCache>
            </c:numRef>
          </c:val>
        </c:ser>
        <c:gapWidth val="150"/>
        <c:overlap val="0"/>
        <c:axId val="48908781"/>
        <c:axId val="19803263"/>
      </c:barChart>
      <c:catAx>
        <c:axId val="4890878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803263"/>
        <c:crosses val="autoZero"/>
        <c:auto val="1"/>
        <c:lblAlgn val="ctr"/>
        <c:lblOffset val="100"/>
        <c:noMultiLvlLbl val="0"/>
      </c:catAx>
      <c:valAx>
        <c:axId val="1980326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90878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0" t="s">
        <v>27</v>
      </c>
    </row>
    <row r="10" customFormat="false" ht="15" hidden="false" customHeight="false" outlineLevel="0" collapsed="false">
      <c r="A10" s="11" t="s">
        <v>28</v>
      </c>
      <c r="B10" s="11" t="s">
        <v>29</v>
      </c>
      <c r="C10" s="12" t="n">
        <v>234</v>
      </c>
      <c r="D10" s="13" t="n">
        <v>5.6</v>
      </c>
      <c r="E10" s="13" t="n">
        <v>2.5</v>
      </c>
    </row>
    <row r="11" customFormat="false" ht="15" hidden="false" customHeight="false" outlineLevel="0" collapsed="false">
      <c r="A11" s="11" t="s">
        <v>30</v>
      </c>
      <c r="B11" s="11" t="s">
        <v>29</v>
      </c>
      <c r="C11" s="12" t="n">
        <v>354</v>
      </c>
      <c r="D11" s="13" t="n">
        <v>12.7</v>
      </c>
      <c r="E11" s="13" t="n">
        <v>5.7</v>
      </c>
    </row>
    <row r="12" customFormat="false" ht="15" hidden="false" customHeight="false" outlineLevel="0" collapsed="false">
      <c r="A12" s="11" t="s">
        <v>31</v>
      </c>
      <c r="B12" s="11" t="s">
        <v>29</v>
      </c>
      <c r="C12" s="12" t="n">
        <v>45</v>
      </c>
      <c r="D12" s="13" t="n">
        <v>6</v>
      </c>
      <c r="E12" s="13" t="n">
        <v>2.3</v>
      </c>
    </row>
    <row r="13" customFormat="false" ht="15" hidden="false" customHeight="false" outlineLevel="0" collapsed="false">
      <c r="A13" s="11" t="s">
        <v>32</v>
      </c>
      <c r="B13" s="11" t="s">
        <v>29</v>
      </c>
      <c r="C13" s="12" t="n">
        <v>45</v>
      </c>
      <c r="D13" s="13" t="n">
        <v>7</v>
      </c>
      <c r="E13" s="13" t="n">
        <v>3.7</v>
      </c>
    </row>
    <row r="14" customFormat="false" ht="15" hidden="false" customHeight="false" outlineLevel="0" collapsed="false">
      <c r="A14" s="11" t="s">
        <v>33</v>
      </c>
      <c r="B14" s="11" t="s">
        <v>34</v>
      </c>
      <c r="C14" s="12" t="n">
        <v>198</v>
      </c>
      <c r="D14" s="13" t="n">
        <v>19.5</v>
      </c>
      <c r="E14" s="13" t="n">
        <v>10.4</v>
      </c>
    </row>
    <row r="15" customFormat="false" ht="15" hidden="false" customHeight="false" outlineLevel="0" collapsed="false">
      <c r="A15" s="11" t="s">
        <v>35</v>
      </c>
      <c r="B15" s="11" t="s">
        <v>29</v>
      </c>
      <c r="C15" s="12" t="n">
        <v>233</v>
      </c>
      <c r="D15" s="13" t="n">
        <v>19.6</v>
      </c>
      <c r="E15" s="13" t="n">
        <v>8.2</v>
      </c>
    </row>
    <row r="16" customFormat="false" ht="15" hidden="false" customHeight="false" outlineLevel="0" collapsed="false">
      <c r="A16" s="11" t="s">
        <v>36</v>
      </c>
      <c r="B16" s="11" t="s">
        <v>29</v>
      </c>
      <c r="C16" s="12" t="n">
        <v>271</v>
      </c>
      <c r="D16" s="13" t="n">
        <v>12</v>
      </c>
      <c r="E16" s="13" t="n">
        <v>3.8</v>
      </c>
    </row>
    <row r="17" customFormat="false" ht="15" hidden="false" customHeight="false" outlineLevel="0" collapsed="false">
      <c r="A17" s="11" t="s">
        <v>37</v>
      </c>
      <c r="B17" s="11" t="s">
        <v>34</v>
      </c>
      <c r="C17" s="12" t="n">
        <v>386</v>
      </c>
      <c r="D17" s="13" t="n">
        <v>13.2</v>
      </c>
      <c r="E17" s="13" t="n">
        <v>4.3</v>
      </c>
    </row>
    <row r="19" customFormat="false" ht="15" hidden="false" customHeight="false" outlineLevel="0" collapsed="false">
      <c r="A19" s="8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39</v>
      </c>
    </row>
    <row r="3" customFormat="false" ht="15" hidden="false" customHeight="false" outlineLevel="0" collapsed="false">
      <c r="A3" s="10" t="s">
        <v>23</v>
      </c>
      <c r="B3" s="10" t="s">
        <v>40</v>
      </c>
      <c r="C3" s="10" t="s">
        <v>41</v>
      </c>
      <c r="D3" s="10" t="s">
        <v>42</v>
      </c>
      <c r="E3" s="10" t="s">
        <v>43</v>
      </c>
    </row>
    <row r="4" customFormat="false" ht="15" hidden="false" customHeight="false" outlineLevel="0" collapsed="false">
      <c r="A4" s="14" t="str">
        <f aca="false">参数与输入!A10</f>
        <v>食品经营许可</v>
      </c>
      <c r="B4" s="15" t="n">
        <f aca="false">参数与输入!D10-参数与输入!E10</f>
        <v>3.1</v>
      </c>
      <c r="C4" s="16" t="n">
        <f aca="false">IF(参数与输入!D10=0,0,B4/参数与输入!D10)</f>
        <v>0.553571428571429</v>
      </c>
      <c r="D4" s="17" t="str">
        <f aca="false">IF(C4&gt;=参数与输入!$B$5,"达标","关注")</f>
        <v>达标</v>
      </c>
      <c r="E4" s="17" t="n">
        <f aca="false">RANK(C4,$C$4:$C$11)</f>
        <v>5</v>
      </c>
    </row>
    <row r="5" customFormat="false" ht="15" hidden="false" customHeight="false" outlineLevel="0" collapsed="false">
      <c r="A5" s="14" t="str">
        <f aca="false">参数与输入!A11</f>
        <v>建设工程规划许可</v>
      </c>
      <c r="B5" s="15" t="n">
        <f aca="false">参数与输入!D11-参数与输入!E11</f>
        <v>7</v>
      </c>
      <c r="C5" s="16" t="n">
        <f aca="false">IF(参数与输入!D11=0,0,B5/参数与输入!D11)</f>
        <v>0.551181102362205</v>
      </c>
      <c r="D5" s="17" t="str">
        <f aca="false">IF(C5&gt;=参数与输入!$B$5,"达标","关注")</f>
        <v>达标</v>
      </c>
      <c r="E5" s="17" t="n">
        <f aca="false">RANK(C5,$C$4:$C$11)</f>
        <v>6</v>
      </c>
    </row>
    <row r="6" customFormat="false" ht="15" hidden="false" customHeight="false" outlineLevel="0" collapsed="false">
      <c r="A6" s="14" t="str">
        <f aca="false">参数与输入!A12</f>
        <v>道路运输许可</v>
      </c>
      <c r="B6" s="15" t="n">
        <f aca="false">参数与输入!D12-参数与输入!E12</f>
        <v>3.7</v>
      </c>
      <c r="C6" s="16" t="n">
        <f aca="false">IF(参数与输入!D12=0,0,B6/参数与输入!D12)</f>
        <v>0.616666666666667</v>
      </c>
      <c r="D6" s="17" t="str">
        <f aca="false">IF(C6&gt;=参数与输入!$B$5,"达标","关注")</f>
        <v>达标</v>
      </c>
      <c r="E6" s="17" t="n">
        <f aca="false">RANK(C6,$C$4:$C$11)</f>
        <v>3</v>
      </c>
    </row>
    <row r="7" customFormat="false" ht="15" hidden="false" customHeight="false" outlineLevel="0" collapsed="false">
      <c r="A7" s="14" t="str">
        <f aca="false">参数与输入!A13</f>
        <v>排污许可</v>
      </c>
      <c r="B7" s="15" t="n">
        <f aca="false">参数与输入!D13-参数与输入!E13</f>
        <v>3.3</v>
      </c>
      <c r="C7" s="16" t="n">
        <f aca="false">IF(参数与输入!D13=0,0,B7/参数与输入!D13)</f>
        <v>0.471428571428571</v>
      </c>
      <c r="D7" s="17" t="str">
        <f aca="false">IF(C7&gt;=参数与输入!$B$5,"达标","关注")</f>
        <v>达标</v>
      </c>
      <c r="E7" s="17" t="n">
        <f aca="false">RANK(C7,$C$4:$C$11)</f>
        <v>7</v>
      </c>
    </row>
    <row r="8" customFormat="false" ht="15" hidden="false" customHeight="false" outlineLevel="0" collapsed="false">
      <c r="A8" s="14" t="str">
        <f aca="false">参数与输入!A14</f>
        <v>民办学校设立</v>
      </c>
      <c r="B8" s="15" t="n">
        <f aca="false">参数与输入!D14-参数与输入!E14</f>
        <v>9.1</v>
      </c>
      <c r="C8" s="16" t="n">
        <f aca="false">IF(参数与输入!D14=0,0,B8/参数与输入!D14)</f>
        <v>0.466666666666667</v>
      </c>
      <c r="D8" s="17" t="str">
        <f aca="false">IF(C8&gt;=参数与输入!$B$5,"达标","关注")</f>
        <v>达标</v>
      </c>
      <c r="E8" s="17" t="n">
        <f aca="false">RANK(C8,$C$4:$C$11)</f>
        <v>8</v>
      </c>
    </row>
    <row r="9" customFormat="false" ht="15" hidden="false" customHeight="false" outlineLevel="0" collapsed="false">
      <c r="A9" s="14" t="str">
        <f aca="false">参数与输入!A15</f>
        <v>医疗机构执业登记</v>
      </c>
      <c r="B9" s="15" t="n">
        <f aca="false">参数与输入!D15-参数与输入!E15</f>
        <v>11.4</v>
      </c>
      <c r="C9" s="16" t="n">
        <f aca="false">IF(参数与输入!D15=0,0,B9/参数与输入!D15)</f>
        <v>0.581632653061225</v>
      </c>
      <c r="D9" s="17" t="str">
        <f aca="false">IF(C9&gt;=参数与输入!$B$5,"达标","关注")</f>
        <v>达标</v>
      </c>
      <c r="E9" s="17" t="n">
        <f aca="false">RANK(C9,$C$4:$C$11)</f>
        <v>4</v>
      </c>
    </row>
    <row r="10" customFormat="false" ht="15" hidden="false" customHeight="false" outlineLevel="0" collapsed="false">
      <c r="A10" s="14" t="str">
        <f aca="false">参数与输入!A16</f>
        <v>特种设备使用登记</v>
      </c>
      <c r="B10" s="15" t="n">
        <f aca="false">参数与输入!D16-参数与输入!E16</f>
        <v>8.2</v>
      </c>
      <c r="C10" s="16" t="n">
        <f aca="false">IF(参数与输入!D16=0,0,B10/参数与输入!D16)</f>
        <v>0.683333333333333</v>
      </c>
      <c r="D10" s="17" t="str">
        <f aca="false">IF(C10&gt;=参数与输入!$B$5,"达标","关注")</f>
        <v>达标</v>
      </c>
      <c r="E10" s="17" t="n">
        <f aca="false">RANK(C10,$C$4:$C$11)</f>
        <v>1</v>
      </c>
    </row>
    <row r="11" customFormat="false" ht="15" hidden="false" customHeight="false" outlineLevel="0" collapsed="false">
      <c r="A11" s="14" t="str">
        <f aca="false">参数与输入!A17</f>
        <v>公共场所卫生许可</v>
      </c>
      <c r="B11" s="15" t="n">
        <f aca="false">参数与输入!D17-参数与输入!E17</f>
        <v>8.9</v>
      </c>
      <c r="C11" s="16" t="n">
        <f aca="false">IF(参数与输入!D17=0,0,B11/参数与输入!D17)</f>
        <v>0.674242424242424</v>
      </c>
      <c r="D11" s="17" t="str">
        <f aca="false">IF(C11&gt;=参数与输入!$B$5,"达标","关注")</f>
        <v>达标</v>
      </c>
      <c r="E11" s="17" t="n">
        <f aca="false">RANK(C11,$C$4:$C$11)</f>
        <v>2</v>
      </c>
    </row>
    <row r="13" customFormat="false" ht="15" hidden="false" customHeight="false" outlineLevel="0" collapsed="false">
      <c r="A13" s="3" t="s">
        <v>44</v>
      </c>
    </row>
    <row r="14" customFormat="false" ht="15" hidden="false" customHeight="false" outlineLevel="0" collapsed="false">
      <c r="A14" s="18" t="s">
        <v>45</v>
      </c>
      <c r="B14" s="15" t="n">
        <f aca="false">SUM(B4:B11)</f>
        <v>54.7</v>
      </c>
    </row>
    <row r="15" customFormat="false" ht="15" hidden="false" customHeight="false" outlineLevel="0" collapsed="false">
      <c r="A15" s="18" t="s">
        <v>46</v>
      </c>
      <c r="B15" s="16" t="n">
        <f aca="false">AVERAGE(C4:C11)</f>
        <v>0.574840355791565</v>
      </c>
    </row>
    <row r="16" customFormat="false" ht="15" hidden="false" customHeight="false" outlineLevel="0" collapsed="false">
      <c r="A16" s="18" t="s">
        <v>47</v>
      </c>
      <c r="B16" s="19" t="n">
        <f aca="false">COUNTIF(D4:D11,"达标")</f>
        <v>8</v>
      </c>
    </row>
    <row r="17" customFormat="false" ht="15" hidden="false" customHeight="false" outlineLevel="0" collapsed="false">
      <c r="A17" s="18" t="s">
        <v>48</v>
      </c>
      <c r="B17" s="16" t="n">
        <f aca="false">MAX(C4:C11)</f>
        <v>0.683333333333333</v>
      </c>
    </row>
    <row r="18" customFormat="false" ht="15" hidden="false" customHeight="false" outlineLevel="0" collapsed="false">
      <c r="A18" s="18" t="s">
        <v>49</v>
      </c>
      <c r="B18" s="16" t="n">
        <f aca="false">MIN(C4:C11)</f>
        <v>0.466666666666667</v>
      </c>
    </row>
    <row r="19" customFormat="false" ht="15" hidden="false" customHeight="false" outlineLevel="0" collapsed="false">
      <c r="A19" s="18" t="s">
        <v>50</v>
      </c>
      <c r="B19" s="20" t="n">
        <f aca="false">B14*参数与输入!$B$7</f>
        <v>656.4</v>
      </c>
    </row>
    <row r="21" customFormat="false" ht="15" hidden="false" customHeight="false" outlineLevel="0" collapsed="false">
      <c r="A21" s="8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52</v>
      </c>
    </row>
    <row r="3" customFormat="false" ht="15" hidden="false" customHeight="false" outlineLevel="0" collapsed="false">
      <c r="A3" s="10" t="s">
        <v>53</v>
      </c>
      <c r="B3" s="10" t="s">
        <v>54</v>
      </c>
      <c r="C3" s="10" t="s">
        <v>55</v>
      </c>
      <c r="D3" s="10" t="s">
        <v>56</v>
      </c>
    </row>
    <row r="4" customFormat="false" ht="15" hidden="false" customHeight="false" outlineLevel="0" collapsed="false">
      <c r="A4" s="21" t="s">
        <v>57</v>
      </c>
      <c r="B4" s="17" t="n">
        <f aca="false">COUNTA(参数与输入!A10:A17)</f>
        <v>8</v>
      </c>
      <c r="C4" s="17" t="n">
        <v>8</v>
      </c>
      <c r="D4" s="17" t="str">
        <f aca="false">IF(B4=8,"通过","异常")</f>
        <v>通过</v>
      </c>
    </row>
    <row r="5" customFormat="false" ht="15" hidden="false" customHeight="false" outlineLevel="0" collapsed="false">
      <c r="A5" s="21" t="s">
        <v>58</v>
      </c>
      <c r="B5" s="17" t="n">
        <f aca="false">SUMPRODUCT(--ISNUMBER(参数与输入!C10:E17))</f>
        <v>24</v>
      </c>
      <c r="C5" s="17" t="n">
        <v>24</v>
      </c>
      <c r="D5" s="17" t="str">
        <f aca="false">IF(B5=24,"通过","异常")</f>
        <v>通过</v>
      </c>
    </row>
    <row r="6" customFormat="false" ht="15" hidden="false" customHeight="false" outlineLevel="0" collapsed="false">
      <c r="A6" s="21" t="s">
        <v>59</v>
      </c>
      <c r="B6" s="17" t="n">
        <f aca="false">SUMPRODUCT(--(参数与输入!E10:E17&gt;=参数与输入!D10:D17))</f>
        <v>0</v>
      </c>
      <c r="C6" s="17" t="n">
        <v>0</v>
      </c>
      <c r="D6" s="17" t="str">
        <f aca="false">IF(B6=0,"通过","异常")</f>
        <v>通过</v>
      </c>
    </row>
    <row r="7" customFormat="false" ht="15" hidden="false" customHeight="false" outlineLevel="0" collapsed="false">
      <c r="A7" s="21" t="s">
        <v>60</v>
      </c>
      <c r="B7" s="17" t="n">
        <f aca="false">ROUND(SUM(分析计算!B4:B11)-(SUM(参数与输入!D10:D17)-SUM(参数与输入!E10:E17)),4)</f>
        <v>0</v>
      </c>
      <c r="C7" s="17" t="n">
        <v>0</v>
      </c>
      <c r="D7" s="17" t="str">
        <f aca="false">IF(ABS(B7)&lt;0.001,"通过","异常")</f>
        <v>通过</v>
      </c>
    </row>
    <row r="8" customFormat="false" ht="15" hidden="false" customHeight="false" outlineLevel="0" collapsed="false">
      <c r="A8" s="21" t="s">
        <v>61</v>
      </c>
      <c r="B8" s="17" t="n">
        <f aca="false">SUMPRODUCT(--(分析计算!C4:C11&lt;0))+SUMPRODUCT(--(分析计算!C4:C11&gt;1))</f>
        <v>0</v>
      </c>
      <c r="C8" s="17" t="n">
        <v>0</v>
      </c>
      <c r="D8" s="17" t="str">
        <f aca="false">IF(B8=0,"通过","异常")</f>
        <v>通过</v>
      </c>
    </row>
    <row r="10" customFormat="false" ht="15" hidden="false" customHeight="false" outlineLevel="0" collapsed="false">
      <c r="A10" s="3" t="s">
        <v>62</v>
      </c>
      <c r="B10" s="22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64</v>
      </c>
    </row>
    <row r="30" customFormat="false" ht="15" hidden="false" customHeight="false" outlineLevel="0" collapsed="false">
      <c r="A30" s="3" t="s">
        <v>65</v>
      </c>
    </row>
    <row r="31" customFormat="false" ht="15" hidden="false" customHeight="false" outlineLevel="0" collapsed="false">
      <c r="A31" s="10" t="s">
        <v>66</v>
      </c>
      <c r="B31" s="10" t="s">
        <v>67</v>
      </c>
      <c r="C31" s="10" t="s">
        <v>68</v>
      </c>
      <c r="D31" s="10" t="s">
        <v>69</v>
      </c>
    </row>
    <row r="32" customFormat="false" ht="15" hidden="false" customHeight="false" outlineLevel="0" collapsed="false">
      <c r="A32" s="21" t="s">
        <v>70</v>
      </c>
      <c r="B32" s="21" t="s">
        <v>71</v>
      </c>
      <c r="C32" s="11" t="n">
        <v>12</v>
      </c>
      <c r="D32" s="11" t="n">
        <v>4</v>
      </c>
    </row>
    <row r="33" customFormat="false" ht="15" hidden="false" customHeight="false" outlineLevel="0" collapsed="false">
      <c r="A33" s="21" t="s">
        <v>72</v>
      </c>
      <c r="B33" s="23" t="s">
        <v>73</v>
      </c>
      <c r="C33" s="11" t="n">
        <v>60</v>
      </c>
      <c r="D33" s="11" t="n">
        <v>88</v>
      </c>
    </row>
    <row r="34" customFormat="false" ht="15" hidden="false" customHeight="false" outlineLevel="0" collapsed="false">
      <c r="A34" s="21" t="s">
        <v>74</v>
      </c>
      <c r="B34" s="23" t="s">
        <v>73</v>
      </c>
      <c r="C34" s="11" t="n">
        <v>35</v>
      </c>
      <c r="D34" s="11" t="n">
        <v>12</v>
      </c>
    </row>
    <row r="35" customFormat="false" ht="15" hidden="false" customHeight="false" outlineLevel="0" collapsed="false">
      <c r="A35" s="21" t="s">
        <v>75</v>
      </c>
      <c r="B35" s="23" t="s">
        <v>73</v>
      </c>
      <c r="C35" s="11" t="n">
        <v>88</v>
      </c>
      <c r="D35" s="11" t="n">
        <v>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2026-08-31T15:01:10Z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