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<sst xmlns="http://schemas.openxmlformats.org/spreadsheetml/2006/main" count="85" uniqueCount="78">
  <si>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物流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供应链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需求预测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</si>
  <si>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</si>
  <si>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</si>
  <si>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物流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供应链行业「需求预测」场景。件量波动受电商大促与季节影响显著，运力与场地按经验备产，旺季爆仓与淡季闲置轮番出现。本方案按线路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品类预测未来件量，指导运力储备、场地排班与临时用工计划。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</si>
  <si>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</si>
  <si>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</si>
  <si>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</si>
  <si>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037-industry-</t>
    </r>
    <r>
      <rPr>
        <sz val="11"/>
        <color rgb="FF000000"/>
        <rFont val="Noto Sans CJK SC"/>
        <family val="2"/>
      </rPr>
      <t xml:space="preserve">物流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需求预测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</si>
  <si>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</si>
  <si>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</si>
  <si>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</si>
  <si>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</si>
  <si>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</si>
  <si>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遵循道路运输安全法规与数据安全要求，客户面单信息脱敏处理，冷链等特殊品类执行专项规范。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调度与预测结果由运营调度主管确认后下发执行，保留人工干预通道。</t>
    </r>
  </si>
  <si>
    <t xml:space="preserve">品类件量预测误差对比（示例数据）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</si>
  <si>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</si>
  <si>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</si>
  <si>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</si>
  <si>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</si>
  <si>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</si>
  <si>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</si>
  <si>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</si>
  <si>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</si>
  <si>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业务品类</t>
  </si>
  <si>
    <t xml:space="preserve">主要区域</t>
  </si>
  <si>
    <r>
      <rPr>
        <b val="true"/>
        <sz val="11"/>
        <color rgb="FFFFFFFF"/>
        <rFont val="Noto Sans CJK SC"/>
        <family val="2"/>
      </rPr>
      <t xml:space="preserve">周均票数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千票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</si>
  <si>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传统预测误差率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</si>
  <si>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</si>
  <si>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t xml:space="preserve">服装鞋帽</t>
  </si>
  <si>
    <t xml:space="preserve">西南</t>
  </si>
  <si>
    <r>
      <rPr>
        <sz val="11"/>
        <color rgb="FF0000FF"/>
        <rFont val="Microsoft YaHei"/>
        <family val="0"/>
        <charset val="1"/>
      </rPr>
      <t xml:space="preserve">3C</t>
    </r>
    <r>
      <rPr>
        <sz val="11"/>
        <color rgb="FF0000FF"/>
        <rFont val="Noto Sans CJK SC"/>
        <family val="2"/>
      </rPr>
      <t xml:space="preserve">数码</t>
    </r>
  </si>
  <si>
    <t xml:space="preserve">生鲜冷链</t>
  </si>
  <si>
    <t xml:space="preserve">华南</t>
  </si>
  <si>
    <t xml:space="preserve">大件家电</t>
  </si>
  <si>
    <t xml:space="preserve">图书文创</t>
  </si>
  <si>
    <t xml:space="preserve">美妆个护</t>
  </si>
  <si>
    <t xml:space="preserve">华东</t>
  </si>
  <si>
    <t xml:space="preserve">汽配件</t>
  </si>
  <si>
    <t xml:space="preserve">医药件</t>
  </si>
  <si>
    <t xml:space="preserve">注：上表为虚构示例数据，复用时请整行替换为本单位真实数据，行数增减需同步调整“分析计算”与“校验”表公式范围。</t>
  </si>
  <si>
    <t xml:space="preserve">需求预测效果测算（公式区，请勿手工覆盖）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</si>
  <si>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改善量（传统预测误差率</t>
    </r>
    <r>
      <rPr>
        <b val="true"/>
        <sz val="11"/>
        <color rgb="FFFFFFFF"/>
        <rFont val="Microsoft YaHei"/>
        <family val="0"/>
        <charset val="1"/>
      </rPr>
      <t xml:space="preserve">(%)−AI</t>
    </r>
    <r>
      <rPr>
        <b val="true"/>
        <sz val="11"/>
        <color rgb="FFFFFFFF"/>
        <rFont val="Noto Sans CJK SC"/>
        <family val="2"/>
      </rPr>
      <t xml:space="preserve">预测误差率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</si>
  <si>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误差下降幅度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</si>
  <si>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</si>
  <si>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</si>
  <si>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</si>
  <si>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</si>
  <si>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</si>
  <si>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</si>
  <si>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</si>
  <si>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</si>
  <si>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</si>
  <si>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</si>
  <si>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</si>
  <si>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</si>
  <si>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</si>
  <si>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</si>
  <si>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</si>
  <si>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</si>
  <si>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</si>
  <si>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</si>
  <si>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</si>
  <si>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</si>
  <si>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</si>
  <si>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</si>
  <si>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品类件量预测误差对比（示例数据）——基准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</si>
  <si>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</si>
  <si>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</si>
  <si>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</si>
  <si>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</si>
  <si>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</si>
  <si>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预测准确率</t>
  </si>
  <si>
    <t xml:space="preserve">%</t>
  </si>
  <si>
    <t xml:space="preserve">旺季爆仓次数</t>
  </si>
  <si>
    <r>
      <rPr>
        <sz val="11"/>
        <color rgb="FF000000"/>
        <rFont val="Noto Sans CJK SC"/>
        <family val="2"/>
      </rPr>
      <t xml:space="preserve">次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季</t>
    </r>
  </si>
  <si>
    <t xml:space="preserve">临时用工成本</t>
  </si>
  <si>
    <r>
      <rPr>
        <sz val="11"/>
        <color rgb="FF000000"/>
        <rFont val="Noto Sans CJK SC"/>
        <family val="2"/>
      </rPr>
      <t xml:space="preserve">万元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</si>
  <si>
    <t xml:space="preserve">运力闲置率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</si>
</sst>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传统预测误差率(%) 与 AI预测误差率(%)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传统预测误差率(%)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服装鞋帽</c:v>
                </c:pt>
                <c:pt idx="1">
                  <c:v>3C数码</c:v>
                </c:pt>
                <c:pt idx="2">
                  <c:v>生鲜冷链</c:v>
                </c:pt>
                <c:pt idx="3">
                  <c:v>大件家电</c:v>
                </c:pt>
                <c:pt idx="4">
                  <c:v>图书文创</c:v>
                </c:pt>
                <c:pt idx="5">
                  <c:v>美妆个护</c:v>
                </c:pt>
                <c:pt idx="6">
                  <c:v>汽配件</c:v>
                </c:pt>
                <c:pt idx="7">
                  <c:v>医药件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23.6</c:v>
                </c:pt>
                <c:pt idx="1">
                  <c:v>33.4</c:v>
                </c:pt>
                <c:pt idx="2">
                  <c:v>31.5</c:v>
                </c:pt>
                <c:pt idx="3">
                  <c:v>32.8</c:v>
                </c:pt>
                <c:pt idx="4">
                  <c:v>29.6</c:v>
                </c:pt>
                <c:pt idx="5">
                  <c:v>29.4</c:v>
                </c:pt>
                <c:pt idx="6">
                  <c:v>34.7</c:v>
                </c:pt>
                <c:pt idx="7">
                  <c:v>33.5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AI预测误差率(%)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服装鞋帽</c:v>
                </c:pt>
                <c:pt idx="1">
                  <c:v>3C数码</c:v>
                </c:pt>
                <c:pt idx="2">
                  <c:v>生鲜冷链</c:v>
                </c:pt>
                <c:pt idx="3">
                  <c:v>大件家电</c:v>
                </c:pt>
                <c:pt idx="4">
                  <c:v>图书文创</c:v>
                </c:pt>
                <c:pt idx="5">
                  <c:v>美妆个护</c:v>
                </c:pt>
                <c:pt idx="6">
                  <c:v>汽配件</c:v>
                </c:pt>
                <c:pt idx="7">
                  <c:v>医药件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12.4</c:v>
                </c:pt>
                <c:pt idx="1">
                  <c:v>13.6</c:v>
                </c:pt>
                <c:pt idx="2">
                  <c:v>13.3</c:v>
                </c:pt>
                <c:pt idx="3">
                  <c:v>15</c:v>
                </c:pt>
                <c:pt idx="4">
                  <c:v>12.7</c:v>
                </c:pt>
                <c:pt idx="5">
                  <c:v>15</c:v>
                </c:pt>
                <c:pt idx="6">
                  <c:v>19.6</c:v>
                </c:pt>
                <c:pt idx="7">
                  <c:v>17.2</c:v>
                </c:pt>
              </c:numCache>
            </c:numRef>
          </c:val>
        </c:ser>
        <c:gapWidth val="150"/>
        <c:overlap val="0"/>
        <c:axId val="21810722"/>
        <c:axId val="51853289"/>
      </c:barChart>
      <c:catAx>
        <c:axId val="2181072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业务品类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853289"/>
        <c:crosses val="autoZero"/>
        <c:auto val="1"/>
        <c:lblAlgn val="ctr"/>
        <c:lblOffset val="100"/>
        <c:noMultiLvlLbl val="0"/>
      </c:catAx>
      <c:valAx>
        <c:axId val="518532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81072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预测准确率</c:v>
                </c:pt>
                <c:pt idx="1">
                  <c:v>旺季爆仓次数</c:v>
                </c:pt>
                <c:pt idx="2">
                  <c:v>临时用工成本</c:v>
                </c:pt>
                <c:pt idx="3">
                  <c:v>运力闲置率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65</c:v>
                </c:pt>
                <c:pt idx="1">
                  <c:v>6</c:v>
                </c:pt>
                <c:pt idx="2">
                  <c:v>45</c:v>
                </c:pt>
                <c:pt idx="3">
                  <c:v>18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预测准确率</c:v>
                </c:pt>
                <c:pt idx="1">
                  <c:v>旺季爆仓次数</c:v>
                </c:pt>
                <c:pt idx="2">
                  <c:v>临时用工成本</c:v>
                </c:pt>
                <c:pt idx="3">
                  <c:v>运力闲置率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86</c:v>
                </c:pt>
                <c:pt idx="1">
                  <c:v>1</c:v>
                </c:pt>
                <c:pt idx="2">
                  <c:v>26</c:v>
                </c:pt>
                <c:pt idx="3">
                  <c:v>8</c:v>
                </c:pt>
              </c:numCache>
            </c:numRef>
          </c:val>
        </c:ser>
        <c:gapWidth val="150"/>
        <c:overlap val="0"/>
        <c:axId val="94336608"/>
        <c:axId val="69299693"/>
      </c:barChart>
      <c:catAx>
        <c:axId val="9433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299693"/>
        <c:crosses val="autoZero"/>
        <c:auto val="1"/>
        <c:lblAlgn val="ctr"/>
        <c:lblOffset val="100"/>
        <c:noMultiLvlLbl val="0"/>
      </c:catAx>
      <c:valAx>
        <c:axId val="692996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33660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43</v>
      </c>
      <c r="D10" s="14" t="n">
        <v>23.6</v>
      </c>
      <c r="E10" s="14" t="n">
        <v>12.4</v>
      </c>
    </row>
    <row r="11" customFormat="false" ht="15" hidden="false" customHeight="false" outlineLevel="0" collapsed="false">
      <c r="A11" s="15" t="s">
        <v>30</v>
      </c>
      <c r="B11" s="12" t="s">
        <v>29</v>
      </c>
      <c r="C11" s="13" t="n">
        <v>58</v>
      </c>
      <c r="D11" s="14" t="n">
        <v>33.4</v>
      </c>
      <c r="E11" s="14" t="n">
        <v>13.6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33</v>
      </c>
      <c r="D12" s="14" t="n">
        <v>31.5</v>
      </c>
      <c r="E12" s="14" t="n">
        <v>13.3</v>
      </c>
    </row>
    <row r="13" customFormat="false" ht="15" hidden="false" customHeight="false" outlineLevel="0" collapsed="false">
      <c r="A13" s="12" t="s">
        <v>33</v>
      </c>
      <c r="B13" s="12" t="s">
        <v>29</v>
      </c>
      <c r="C13" s="13" t="n">
        <v>34</v>
      </c>
      <c r="D13" s="14" t="n">
        <v>32.8</v>
      </c>
      <c r="E13" s="14" t="n">
        <v>15</v>
      </c>
    </row>
    <row r="14" customFormat="false" ht="15" hidden="false" customHeight="false" outlineLevel="0" collapsed="false">
      <c r="A14" s="12" t="s">
        <v>34</v>
      </c>
      <c r="B14" s="12" t="s">
        <v>32</v>
      </c>
      <c r="C14" s="13" t="n">
        <v>52</v>
      </c>
      <c r="D14" s="14" t="n">
        <v>29.6</v>
      </c>
      <c r="E14" s="14" t="n">
        <v>12.7</v>
      </c>
    </row>
    <row r="15" customFormat="false" ht="15" hidden="false" customHeight="false" outlineLevel="0" collapsed="false">
      <c r="A15" s="12" t="s">
        <v>35</v>
      </c>
      <c r="B15" s="12" t="s">
        <v>36</v>
      </c>
      <c r="C15" s="13" t="n">
        <v>10</v>
      </c>
      <c r="D15" s="14" t="n">
        <v>29.4</v>
      </c>
      <c r="E15" s="14" t="n">
        <v>15</v>
      </c>
    </row>
    <row r="16" customFormat="false" ht="15" hidden="false" customHeight="false" outlineLevel="0" collapsed="false">
      <c r="A16" s="12" t="s">
        <v>37</v>
      </c>
      <c r="B16" s="12" t="s">
        <v>32</v>
      </c>
      <c r="C16" s="13" t="n">
        <v>46</v>
      </c>
      <c r="D16" s="14" t="n">
        <v>34.7</v>
      </c>
      <c r="E16" s="14" t="n">
        <v>19.6</v>
      </c>
    </row>
    <row r="17" customFormat="false" ht="15" hidden="false" customHeight="false" outlineLevel="0" collapsed="false">
      <c r="A17" s="12" t="s">
        <v>38</v>
      </c>
      <c r="B17" s="12" t="s">
        <v>29</v>
      </c>
      <c r="C17" s="13" t="n">
        <v>28</v>
      </c>
      <c r="D17" s="14" t="n">
        <v>33.5</v>
      </c>
      <c r="E17" s="14" t="n">
        <v>17.2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6" t="str">
        <f aca="false">参数与输入!A10</f>
        <v>服装鞋帽</v>
      </c>
      <c r="B4" s="17" t="n">
        <f aca="false">参数与输入!D10-参数与输入!E10</f>
        <v>11.2</v>
      </c>
      <c r="C4" s="18" t="n">
        <f aca="false">IF(参数与输入!D10=0,0,B4/参数与输入!D10)</f>
        <v>0.474576271186441</v>
      </c>
      <c r="D4" s="19" t="str">
        <f aca="false">IF(C4&gt;=参数与输入!$B$5,"达标","关注")</f>
        <v>达标</v>
      </c>
      <c r="E4" s="19" t="n">
        <f aca="false">RANK(C4,$C$4:$C$11)</f>
        <v>7</v>
      </c>
    </row>
    <row r="5" customFormat="false" ht="15" hidden="false" customHeight="false" outlineLevel="0" collapsed="false">
      <c r="A5" s="16" t="str">
        <f aca="false">参数与输入!A11</f>
        <v>3C数码</v>
      </c>
      <c r="B5" s="17" t="n">
        <f aca="false">参数与输入!D11-参数与输入!E11</f>
        <v>19.8</v>
      </c>
      <c r="C5" s="18" t="n">
        <f aca="false">IF(参数与输入!D11=0,0,B5/参数与输入!D11)</f>
        <v>0.592814371257485</v>
      </c>
      <c r="D5" s="19" t="str">
        <f aca="false">IF(C5&gt;=参数与输入!$B$5,"达标","关注")</f>
        <v>达标</v>
      </c>
      <c r="E5" s="19" t="n">
        <f aca="false">RANK(C5,$C$4:$C$11)</f>
        <v>1</v>
      </c>
    </row>
    <row r="6" customFormat="false" ht="15" hidden="false" customHeight="false" outlineLevel="0" collapsed="false">
      <c r="A6" s="16" t="str">
        <f aca="false">参数与输入!A12</f>
        <v>生鲜冷链</v>
      </c>
      <c r="B6" s="17" t="n">
        <f aca="false">参数与输入!D12-参数与输入!E12</f>
        <v>18.2</v>
      </c>
      <c r="C6" s="18" t="n">
        <f aca="false">IF(参数与输入!D12=0,0,B6/参数与输入!D12)</f>
        <v>0.577777777777778</v>
      </c>
      <c r="D6" s="19" t="str">
        <f aca="false">IF(C6&gt;=参数与输入!$B$5,"达标","关注")</f>
        <v>达标</v>
      </c>
      <c r="E6" s="19" t="n">
        <f aca="false">RANK(C6,$C$4:$C$11)</f>
        <v>2</v>
      </c>
    </row>
    <row r="7" customFormat="false" ht="15" hidden="false" customHeight="false" outlineLevel="0" collapsed="false">
      <c r="A7" s="16" t="str">
        <f aca="false">参数与输入!A13</f>
        <v>大件家电</v>
      </c>
      <c r="B7" s="17" t="n">
        <f aca="false">参数与输入!D13-参数与输入!E13</f>
        <v>17.8</v>
      </c>
      <c r="C7" s="18" t="n">
        <f aca="false">IF(参数与输入!D13=0,0,B7/参数与输入!D13)</f>
        <v>0.542682926829268</v>
      </c>
      <c r="D7" s="19" t="str">
        <f aca="false">IF(C7&gt;=参数与输入!$B$5,"达标","关注")</f>
        <v>达标</v>
      </c>
      <c r="E7" s="19" t="n">
        <f aca="false">RANK(C7,$C$4:$C$11)</f>
        <v>4</v>
      </c>
    </row>
    <row r="8" customFormat="false" ht="15" hidden="false" customHeight="false" outlineLevel="0" collapsed="false">
      <c r="A8" s="16" t="str">
        <f aca="false">参数与输入!A14</f>
        <v>图书文创</v>
      </c>
      <c r="B8" s="17" t="n">
        <f aca="false">参数与输入!D14-参数与输入!E14</f>
        <v>16.9</v>
      </c>
      <c r="C8" s="18" t="n">
        <f aca="false">IF(参数与输入!D14=0,0,B8/参数与输入!D14)</f>
        <v>0.570945945945946</v>
      </c>
      <c r="D8" s="19" t="str">
        <f aca="false">IF(C8&gt;=参数与输入!$B$5,"达标","关注")</f>
        <v>达标</v>
      </c>
      <c r="E8" s="19" t="n">
        <f aca="false">RANK(C8,$C$4:$C$11)</f>
        <v>3</v>
      </c>
    </row>
    <row r="9" customFormat="false" ht="15" hidden="false" customHeight="false" outlineLevel="0" collapsed="false">
      <c r="A9" s="16" t="str">
        <f aca="false">参数与输入!A15</f>
        <v>美妆个护</v>
      </c>
      <c r="B9" s="17" t="n">
        <f aca="false">参数与输入!D15-参数与输入!E15</f>
        <v>14.4</v>
      </c>
      <c r="C9" s="18" t="n">
        <f aca="false">IF(参数与输入!D15=0,0,B9/参数与输入!D15)</f>
        <v>0.489795918367347</v>
      </c>
      <c r="D9" s="19" t="str">
        <f aca="false">IF(C9&gt;=参数与输入!$B$5,"达标","关注")</f>
        <v>达标</v>
      </c>
      <c r="E9" s="19" t="n">
        <f aca="false">RANK(C9,$C$4:$C$11)</f>
        <v>5</v>
      </c>
    </row>
    <row r="10" customFormat="false" ht="15" hidden="false" customHeight="false" outlineLevel="0" collapsed="false">
      <c r="A10" s="16" t="str">
        <f aca="false">参数与输入!A16</f>
        <v>汽配件</v>
      </c>
      <c r="B10" s="17" t="n">
        <f aca="false">参数与输入!D16-参数与输入!E16</f>
        <v>15.1</v>
      </c>
      <c r="C10" s="18" t="n">
        <f aca="false">IF(参数与输入!D16=0,0,B10/参数与输入!D16)</f>
        <v>0.435158501440922</v>
      </c>
      <c r="D10" s="19" t="str">
        <f aca="false">IF(C10&gt;=参数与输入!$B$5,"达标","关注")</f>
        <v>达标</v>
      </c>
      <c r="E10" s="19" t="n">
        <f aca="false">RANK(C10,$C$4:$C$11)</f>
        <v>8</v>
      </c>
    </row>
    <row r="11" customFormat="false" ht="15" hidden="false" customHeight="false" outlineLevel="0" collapsed="false">
      <c r="A11" s="16" t="str">
        <f aca="false">参数与输入!A17</f>
        <v>医药件</v>
      </c>
      <c r="B11" s="17" t="n">
        <f aca="false">参数与输入!D17-参数与输入!E17</f>
        <v>16.3</v>
      </c>
      <c r="C11" s="18" t="n">
        <f aca="false">IF(参数与输入!D17=0,0,B11/参数与输入!D17)</f>
        <v>0.486567164179105</v>
      </c>
      <c r="D11" s="19" t="str">
        <f aca="false">IF(C11&gt;=参数与输入!$B$5,"达标","关注")</f>
        <v>达标</v>
      </c>
      <c r="E11" s="19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20" t="s">
        <v>46</v>
      </c>
      <c r="B14" s="17" t="n">
        <f aca="false">SUM(B4:B11)</f>
        <v>129.7</v>
      </c>
    </row>
    <row r="15" customFormat="false" ht="15" hidden="false" customHeight="false" outlineLevel="0" collapsed="false">
      <c r="A15" s="20" t="s">
        <v>47</v>
      </c>
      <c r="B15" s="18" t="n">
        <f aca="false">AVERAGE(C4:C11)</f>
        <v>0.521289859623036</v>
      </c>
    </row>
    <row r="16" customFormat="false" ht="15" hidden="false" customHeight="false" outlineLevel="0" collapsed="false">
      <c r="A16" s="20" t="s">
        <v>48</v>
      </c>
      <c r="B16" s="21" t="n">
        <f aca="false">COUNTIF(D4:D11,"达标")</f>
        <v>8</v>
      </c>
    </row>
    <row r="17" customFormat="false" ht="15" hidden="false" customHeight="false" outlineLevel="0" collapsed="false">
      <c r="A17" s="20" t="s">
        <v>49</v>
      </c>
      <c r="B17" s="18" t="n">
        <f aca="false">MAX(C4:C11)</f>
        <v>0.592814371257485</v>
      </c>
    </row>
    <row r="18" customFormat="false" ht="15" hidden="false" customHeight="false" outlineLevel="0" collapsed="false">
      <c r="A18" s="20" t="s">
        <v>50</v>
      </c>
      <c r="B18" s="18" t="n">
        <f aca="false">MIN(C4:C11)</f>
        <v>0.435158501440922</v>
      </c>
    </row>
    <row r="19" customFormat="false" ht="15" hidden="false" customHeight="false" outlineLevel="0" collapsed="false">
      <c r="A19" s="20" t="s">
        <v>51</v>
      </c>
      <c r="B19" s="22" t="n">
        <f aca="false">B14*参数与输入!$B$7</f>
        <v>1556.4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3" t="s">
        <v>58</v>
      </c>
      <c r="B4" s="19" t="n">
        <f aca="false">COUNTA(参数与输入!A10:A17)</f>
        <v>8</v>
      </c>
      <c r="C4" s="19" t="n">
        <v>8</v>
      </c>
      <c r="D4" s="19" t="str">
        <f aca="false">IF(B4=8,"通过","异常")</f>
        <v>通过</v>
      </c>
    </row>
    <row r="5" customFormat="false" ht="15" hidden="false" customHeight="false" outlineLevel="0" collapsed="false">
      <c r="A5" s="23" t="s">
        <v>59</v>
      </c>
      <c r="B5" s="19" t="n">
        <f aca="false">SUMPRODUCT(--ISNUMBER(参数与输入!C10:E17))</f>
        <v>24</v>
      </c>
      <c r="C5" s="19" t="n">
        <v>24</v>
      </c>
      <c r="D5" s="19" t="str">
        <f aca="false">IF(B5=24,"通过","异常")</f>
        <v>通过</v>
      </c>
    </row>
    <row r="6" customFormat="false" ht="15" hidden="false" customHeight="false" outlineLevel="0" collapsed="false">
      <c r="A6" s="23" t="s">
        <v>60</v>
      </c>
      <c r="B6" s="19" t="n">
        <f aca="false">SUMPRODUCT(--(参数与输入!E10:E17&gt;=参数与输入!D10:D17))</f>
        <v>0</v>
      </c>
      <c r="C6" s="19" t="n">
        <v>0</v>
      </c>
      <c r="D6" s="19" t="str">
        <f aca="false">IF(B6=0,"通过","异常")</f>
        <v>通过</v>
      </c>
    </row>
    <row r="7" customFormat="false" ht="15" hidden="false" customHeight="false" outlineLevel="0" collapsed="false">
      <c r="A7" s="23" t="s">
        <v>61</v>
      </c>
      <c r="B7" s="19" t="n">
        <f aca="false">ROUND(SUM(分析计算!B4:B11)-(SUM(参数与输入!D10:D17)-SUM(参数与输入!E10:E17)),4)</f>
        <v>0</v>
      </c>
      <c r="C7" s="19" t="n">
        <v>0</v>
      </c>
      <c r="D7" s="19" t="str">
        <f aca="false">IF(ABS(B7)&lt;0.001,"通过","异常")</f>
        <v>通过</v>
      </c>
    </row>
    <row r="8" customFormat="false" ht="15" hidden="false" customHeight="false" outlineLevel="0" collapsed="false">
      <c r="A8" s="23" t="s">
        <v>62</v>
      </c>
      <c r="B8" s="19" t="n">
        <f aca="false">SUMPRODUCT(--(分析计算!C4:C11&lt;0))+SUMPRODUCT(--(分析计算!C4:C11&gt;1))</f>
        <v>0</v>
      </c>
      <c r="C8" s="19" t="n">
        <v>0</v>
      </c>
      <c r="D8" s="19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4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3" t="s">
        <v>71</v>
      </c>
      <c r="B32" s="25" t="s">
        <v>72</v>
      </c>
      <c r="C32" s="15" t="n">
        <v>65</v>
      </c>
      <c r="D32" s="15" t="n">
        <v>86</v>
      </c>
    </row>
    <row r="33" customFormat="false" ht="15" hidden="false" customHeight="false" outlineLevel="0" collapsed="false">
      <c r="A33" s="23" t="s">
        <v>73</v>
      </c>
      <c r="B33" s="23" t="s">
        <v>74</v>
      </c>
      <c r="C33" s="15" t="n">
        <v>6</v>
      </c>
      <c r="D33" s="15" t="n">
        <v>1</v>
      </c>
    </row>
    <row r="34" customFormat="false" ht="15" hidden="false" customHeight="false" outlineLevel="0" collapsed="false">
      <c r="A34" s="23" t="s">
        <v>75</v>
      </c>
      <c r="B34" s="23" t="s">
        <v>76</v>
      </c>
      <c r="C34" s="15" t="n">
        <v>45</v>
      </c>
      <c r="D34" s="15" t="n">
        <v>26</v>
      </c>
    </row>
    <row r="35" customFormat="false" ht="15" hidden="false" customHeight="false" outlineLevel="0" collapsed="false">
      <c r="A35" s="23" t="s">
        <v>77</v>
      </c>
      <c r="B35" s="25" t="s">
        <v>72</v>
      </c>
      <c r="C35" s="15" t="n">
        <v>18</v>
      </c>
      <c r="D35" s="15" t="n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