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<sst xmlns="http://schemas.openxmlformats.org/spreadsheetml/2006/main" count="85" uniqueCount="79">
  <si>
    <r>
      <rPr>
        <b val="true"/>
        <sz val="16"/>
        <rFont val="Noto Sans CJK SC"/>
        <family val="2"/>
      </rPr>
      <t xml:space="preserve">医疗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健康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影像辅助阅片 数据登记与测算模板（示例）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</si>
  <si>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</si>
  <si>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</si>
  <si>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医疗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健康行业「影像辅助阅片」场景。影像检查量逐年攀升，医师阅片负荷重，微小病灶易疲劳漏检。本方案在阅片流程中嵌入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辅助检测，自动标注疑似病灶并预排序急重病例，医师终审签发，实现效率与检出率双提升。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</si>
  <si>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</si>
  <si>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</si>
  <si>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</si>
  <si>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031-industry-</t>
    </r>
    <r>
      <rPr>
        <sz val="11"/>
        <color rgb="FF000000"/>
        <rFont val="Noto Sans CJK SC"/>
        <family val="2"/>
      </rPr>
      <t xml:space="preserve">医疗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健康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影像辅助阅片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主产物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</si>
  <si>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</si>
  <si>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</si>
  <si>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</si>
  <si>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</si>
  <si>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</si>
  <si>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严格遵循医疗数据安全与患者隐私保护要求，数据脱敏、授权访问；辅助类功能不替代临床诊断。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输出仅供医务人员参考，所有诊疗相关结论须由具备资质的医师终审签发。</t>
    </r>
  </si>
  <si>
    <t xml:space="preserve">检查类型阅片效率统计（示例数据）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</si>
  <si>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</si>
  <si>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</si>
  <si>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</si>
  <si>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</si>
  <si>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</si>
  <si>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</si>
  <si>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</si>
  <si>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</si>
  <si>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检查类型</t>
  </si>
  <si>
    <t xml:space="preserve">应用场景</t>
  </si>
  <si>
    <r>
      <rPr>
        <b val="true"/>
        <sz val="11"/>
        <color rgb="FFFFFFFF"/>
        <rFont val="Noto Sans CJK SC"/>
        <family val="2"/>
      </rPr>
      <t xml:space="preserve">日均检查量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</si>
  <si>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人工初筛耗时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</si>
  <si>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辅助初筛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</si>
  <si>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sz val="11"/>
        <color rgb="FF0000FF"/>
        <rFont val="Noto Sans CJK SC"/>
        <family val="2"/>
      </rPr>
      <t xml:space="preserve">胸部</t>
    </r>
    <r>
      <rPr>
        <sz val="11"/>
        <color rgb="FF0000FF"/>
        <rFont val="Microsoft YaHei"/>
        <family val="0"/>
        <charset val="1"/>
      </rPr>
      <t xml:space="preserve">CT</t>
    </r>
  </si>
  <si>
    <t xml:space="preserve">体检筛查</t>
  </si>
  <si>
    <t xml:space="preserve">乳腺钼靶</t>
  </si>
  <si>
    <t xml:space="preserve">住院</t>
  </si>
  <si>
    <r>
      <rPr>
        <sz val="11"/>
        <color rgb="FF0000FF"/>
        <rFont val="Noto Sans CJK SC"/>
        <family val="2"/>
      </rPr>
      <t xml:space="preserve">头颅</t>
    </r>
    <r>
      <rPr>
        <sz val="11"/>
        <color rgb="FF0000FF"/>
        <rFont val="Microsoft YaHei"/>
        <family val="0"/>
        <charset val="1"/>
      </rPr>
      <t xml:space="preserve">MRI</t>
    </r>
  </si>
  <si>
    <r>
      <rPr>
        <sz val="11"/>
        <color rgb="FF0000FF"/>
        <rFont val="Noto Sans CJK SC"/>
        <family val="2"/>
      </rPr>
      <t xml:space="preserve">骨关节</t>
    </r>
    <r>
      <rPr>
        <sz val="11"/>
        <color rgb="FF0000FF"/>
        <rFont val="Microsoft YaHei"/>
        <family val="0"/>
        <charset val="1"/>
      </rPr>
      <t xml:space="preserve">X</t>
    </r>
    <r>
      <rPr>
        <sz val="11"/>
        <color rgb="FF0000FF"/>
        <rFont val="Noto Sans CJK SC"/>
        <family val="2"/>
      </rPr>
      <t xml:space="preserve">线</t>
    </r>
  </si>
  <si>
    <t xml:space="preserve">腹部超声</t>
  </si>
  <si>
    <t xml:space="preserve">门诊</t>
  </si>
  <si>
    <r>
      <rPr>
        <sz val="11"/>
        <color rgb="FF0000FF"/>
        <rFont val="Noto Sans CJK SC"/>
        <family val="2"/>
      </rPr>
      <t xml:space="preserve">冠脉</t>
    </r>
    <r>
      <rPr>
        <sz val="11"/>
        <color rgb="FF0000FF"/>
        <rFont val="Microsoft YaHei"/>
        <family val="0"/>
        <charset val="1"/>
      </rPr>
      <t xml:space="preserve">CTA</t>
    </r>
  </si>
  <si>
    <t xml:space="preserve">眼底照相</t>
  </si>
  <si>
    <t xml:space="preserve">甲状腺超声</t>
  </si>
  <si>
    <t xml:space="preserve">注：上表为虚构示例数据，复用时请整行替换为本单位真实数据，行数增减需同步调整“分析计算”与“校验”表公式范围。</t>
  </si>
  <si>
    <t xml:space="preserve">影像辅助阅片效果测算（公式区，请勿手工覆盖）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</si>
  <si>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改善量（人工初筛耗时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例</t>
    </r>
    <r>
      <rPr>
        <b val="true"/>
        <sz val="11"/>
        <color rgb="FFFFFFFF"/>
        <rFont val="Microsoft YaHei"/>
        <family val="0"/>
        <charset val="1"/>
      </rPr>
      <t xml:space="preserve">)−AI</t>
    </r>
    <r>
      <rPr>
        <b val="true"/>
        <sz val="11"/>
        <color rgb="FFFFFFFF"/>
        <rFont val="Noto Sans CJK SC"/>
        <family val="2"/>
      </rPr>
      <t xml:space="preserve">辅助初筛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例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</si>
  <si>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阅片效率提升率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</si>
  <si>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</si>
  <si>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</si>
  <si>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</si>
  <si>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</si>
  <si>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</si>
  <si>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</si>
  <si>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</si>
  <si>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</si>
  <si>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</si>
  <si>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</si>
  <si>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</si>
  <si>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</si>
  <si>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</si>
  <si>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</si>
  <si>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</si>
  <si>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</si>
  <si>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</si>
  <si>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</si>
  <si>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</si>
  <si>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</si>
  <si>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</si>
  <si>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</si>
  <si>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检查类型阅片效率统计（示例数据）——基准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</si>
  <si>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</si>
  <si>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</si>
  <si>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</si>
  <si>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</si>
  <si>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</si>
  <si>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平均阅片时长</t>
  </si>
  <si>
    <r>
      <rPr>
        <sz val="11"/>
        <color rgb="FF000000"/>
        <rFont val="Noto Sans CJK SC"/>
        <family val="2"/>
      </rPr>
      <t xml:space="preserve">分钟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例</t>
    </r>
  </si>
  <si>
    <t xml:space="preserve">微小病灶检出率</t>
  </si>
  <si>
    <t xml:space="preserve">%</t>
  </si>
  <si>
    <t xml:space="preserve">报告出具时效</t>
  </si>
  <si>
    <t xml:space="preserve">小时</t>
  </si>
  <si>
    <t xml:space="preserve">医师日阅片量</t>
  </si>
  <si>
    <t xml:space="preserve">例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</si>
</sst>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人工初筛耗时(分钟/例) 与 AI辅助初筛(分钟/例)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人工初筛耗时(分钟/例)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胸部CT</c:v>
                </c:pt>
                <c:pt idx="1">
                  <c:v>乳腺钼靶</c:v>
                </c:pt>
                <c:pt idx="2">
                  <c:v>头颅MRI</c:v>
                </c:pt>
                <c:pt idx="3">
                  <c:v>骨关节X线</c:v>
                </c:pt>
                <c:pt idx="4">
                  <c:v>腹部超声</c:v>
                </c:pt>
                <c:pt idx="5">
                  <c:v>冠脉CTA</c:v>
                </c:pt>
                <c:pt idx="6">
                  <c:v>眼底照相</c:v>
                </c:pt>
                <c:pt idx="7">
                  <c:v>甲状腺超声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7.3</c:v>
                </c:pt>
                <c:pt idx="1">
                  <c:v>7.7</c:v>
                </c:pt>
                <c:pt idx="2">
                  <c:v>7.8</c:v>
                </c:pt>
                <c:pt idx="3">
                  <c:v>7.6</c:v>
                </c:pt>
                <c:pt idx="4">
                  <c:v>11</c:v>
                </c:pt>
                <c:pt idx="5">
                  <c:v>6.2</c:v>
                </c:pt>
                <c:pt idx="6">
                  <c:v>8.4</c:v>
                </c:pt>
                <c:pt idx="7">
                  <c:v>17.5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AI辅助初筛(分钟/例)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胸部CT</c:v>
                </c:pt>
                <c:pt idx="1">
                  <c:v>乳腺钼靶</c:v>
                </c:pt>
                <c:pt idx="2">
                  <c:v>头颅MRI</c:v>
                </c:pt>
                <c:pt idx="3">
                  <c:v>骨关节X线</c:v>
                </c:pt>
                <c:pt idx="4">
                  <c:v>腹部超声</c:v>
                </c:pt>
                <c:pt idx="5">
                  <c:v>冠脉CTA</c:v>
                </c:pt>
                <c:pt idx="6">
                  <c:v>眼底照相</c:v>
                </c:pt>
                <c:pt idx="7">
                  <c:v>甲状腺超声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2</c:v>
                </c:pt>
                <c:pt idx="1">
                  <c:v>1.7</c:v>
                </c:pt>
                <c:pt idx="2">
                  <c:v>2.7</c:v>
                </c:pt>
                <c:pt idx="3">
                  <c:v>2.3</c:v>
                </c:pt>
                <c:pt idx="4">
                  <c:v>4.4</c:v>
                </c:pt>
                <c:pt idx="5">
                  <c:v>2.4</c:v>
                </c:pt>
                <c:pt idx="6">
                  <c:v>2.2</c:v>
                </c:pt>
                <c:pt idx="7">
                  <c:v>4.2</c:v>
                </c:pt>
              </c:numCache>
            </c:numRef>
          </c:val>
        </c:ser>
        <c:gapWidth val="150"/>
        <c:overlap val="0"/>
        <c:axId val="23323387"/>
        <c:axId val="42704047"/>
      </c:barChart>
      <c:catAx>
        <c:axId val="2332338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检查类型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704047"/>
        <c:crosses val="autoZero"/>
        <c:auto val="1"/>
        <c:lblAlgn val="ctr"/>
        <c:lblOffset val="100"/>
        <c:noMultiLvlLbl val="0"/>
      </c:catAx>
      <c:valAx>
        <c:axId val="4270404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32338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平均阅片时长</c:v>
                </c:pt>
                <c:pt idx="1">
                  <c:v>微小病灶检出率</c:v>
                </c:pt>
                <c:pt idx="2">
                  <c:v>报告出具时效</c:v>
                </c:pt>
                <c:pt idx="3">
                  <c:v>医师日阅片量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12</c:v>
                </c:pt>
                <c:pt idx="1">
                  <c:v>72</c:v>
                </c:pt>
                <c:pt idx="2">
                  <c:v>24</c:v>
                </c:pt>
                <c:pt idx="3">
                  <c:v>60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平均阅片时长</c:v>
                </c:pt>
                <c:pt idx="1">
                  <c:v>微小病灶检出率</c:v>
                </c:pt>
                <c:pt idx="2">
                  <c:v>报告出具时效</c:v>
                </c:pt>
                <c:pt idx="3">
                  <c:v>医师日阅片量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4</c:v>
                </c:pt>
                <c:pt idx="1">
                  <c:v>90</c:v>
                </c:pt>
                <c:pt idx="2">
                  <c:v>4</c:v>
                </c:pt>
                <c:pt idx="3">
                  <c:v>140</c:v>
                </c:pt>
              </c:numCache>
            </c:numRef>
          </c:val>
        </c:ser>
        <c:gapWidth val="150"/>
        <c:overlap val="0"/>
        <c:axId val="17176752"/>
        <c:axId val="92996169"/>
      </c:barChart>
      <c:catAx>
        <c:axId val="1717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2996169"/>
        <c:crosses val="autoZero"/>
        <c:auto val="1"/>
        <c:lblAlgn val="ctr"/>
        <c:lblOffset val="100"/>
        <c:noMultiLvlLbl val="0"/>
      </c:catAx>
      <c:valAx>
        <c:axId val="9299616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717675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2" t="s">
        <v>29</v>
      </c>
      <c r="C10" s="13" t="n">
        <v>280</v>
      </c>
      <c r="D10" s="14" t="n">
        <v>7.3</v>
      </c>
      <c r="E10" s="14" t="n">
        <v>2</v>
      </c>
    </row>
    <row r="11" customFormat="false" ht="15" hidden="false" customHeight="false" outlineLevel="0" collapsed="false">
      <c r="A11" s="12" t="s">
        <v>30</v>
      </c>
      <c r="B11" s="12" t="s">
        <v>31</v>
      </c>
      <c r="C11" s="13" t="n">
        <v>62</v>
      </c>
      <c r="D11" s="14" t="n">
        <v>7.7</v>
      </c>
      <c r="E11" s="14" t="n">
        <v>1.7</v>
      </c>
    </row>
    <row r="12" customFormat="false" ht="15" hidden="false" customHeight="false" outlineLevel="0" collapsed="false">
      <c r="A12" s="12" t="s">
        <v>32</v>
      </c>
      <c r="B12" s="12" t="s">
        <v>29</v>
      </c>
      <c r="C12" s="13" t="n">
        <v>111</v>
      </c>
      <c r="D12" s="14" t="n">
        <v>7.8</v>
      </c>
      <c r="E12" s="14" t="n">
        <v>2.7</v>
      </c>
    </row>
    <row r="13" customFormat="false" ht="15" hidden="false" customHeight="false" outlineLevel="0" collapsed="false">
      <c r="A13" s="12" t="s">
        <v>33</v>
      </c>
      <c r="B13" s="12" t="s">
        <v>31</v>
      </c>
      <c r="C13" s="13" t="n">
        <v>71</v>
      </c>
      <c r="D13" s="14" t="n">
        <v>7.6</v>
      </c>
      <c r="E13" s="14" t="n">
        <v>2.3</v>
      </c>
    </row>
    <row r="14" customFormat="false" ht="15" hidden="false" customHeight="false" outlineLevel="0" collapsed="false">
      <c r="A14" s="12" t="s">
        <v>34</v>
      </c>
      <c r="B14" s="12" t="s">
        <v>35</v>
      </c>
      <c r="C14" s="13" t="n">
        <v>309</v>
      </c>
      <c r="D14" s="14" t="n">
        <v>11</v>
      </c>
      <c r="E14" s="14" t="n">
        <v>4.4</v>
      </c>
    </row>
    <row r="15" customFormat="false" ht="15" hidden="false" customHeight="false" outlineLevel="0" collapsed="false">
      <c r="A15" s="12" t="s">
        <v>36</v>
      </c>
      <c r="B15" s="12" t="s">
        <v>29</v>
      </c>
      <c r="C15" s="13" t="n">
        <v>100</v>
      </c>
      <c r="D15" s="14" t="n">
        <v>6.2</v>
      </c>
      <c r="E15" s="14" t="n">
        <v>2.4</v>
      </c>
    </row>
    <row r="16" customFormat="false" ht="15" hidden="false" customHeight="false" outlineLevel="0" collapsed="false">
      <c r="A16" s="12" t="s">
        <v>37</v>
      </c>
      <c r="B16" s="12" t="s">
        <v>35</v>
      </c>
      <c r="C16" s="13" t="n">
        <v>214</v>
      </c>
      <c r="D16" s="14" t="n">
        <v>8.4</v>
      </c>
      <c r="E16" s="14" t="n">
        <v>2.2</v>
      </c>
    </row>
    <row r="17" customFormat="false" ht="15" hidden="false" customHeight="false" outlineLevel="0" collapsed="false">
      <c r="A17" s="12" t="s">
        <v>38</v>
      </c>
      <c r="B17" s="12" t="s">
        <v>35</v>
      </c>
      <c r="C17" s="13" t="n">
        <v>345</v>
      </c>
      <c r="D17" s="14" t="n">
        <v>17.5</v>
      </c>
      <c r="E17" s="14" t="n">
        <v>4.2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5" t="str">
        <f aca="false">参数与输入!A10</f>
        <v>胸部CT</v>
      </c>
      <c r="B4" s="16" t="n">
        <f aca="false">参数与输入!D10-参数与输入!E10</f>
        <v>5.3</v>
      </c>
      <c r="C4" s="17" t="n">
        <f aca="false">IF(参数与输入!D10=0,0,B4/参数与输入!D10)</f>
        <v>0.726027397260274</v>
      </c>
      <c r="D4" s="18" t="str">
        <f aca="false">IF(C4&gt;=参数与输入!$B$5,"达标","关注")</f>
        <v>达标</v>
      </c>
      <c r="E4" s="18" t="n">
        <f aca="false">RANK(C4,$C$4:$C$11)</f>
        <v>4</v>
      </c>
    </row>
    <row r="5" customFormat="false" ht="15" hidden="false" customHeight="false" outlineLevel="0" collapsed="false">
      <c r="A5" s="15" t="str">
        <f aca="false">参数与输入!A11</f>
        <v>乳腺钼靶</v>
      </c>
      <c r="B5" s="16" t="n">
        <f aca="false">参数与输入!D11-参数与输入!E11</f>
        <v>6</v>
      </c>
      <c r="C5" s="17" t="n">
        <f aca="false">IF(参数与输入!D11=0,0,B5/参数与输入!D11)</f>
        <v>0.779220779220779</v>
      </c>
      <c r="D5" s="18" t="str">
        <f aca="false">IF(C5&gt;=参数与输入!$B$5,"达标","关注")</f>
        <v>达标</v>
      </c>
      <c r="E5" s="18" t="n">
        <f aca="false">RANK(C5,$C$4:$C$11)</f>
        <v>1</v>
      </c>
    </row>
    <row r="6" customFormat="false" ht="15" hidden="false" customHeight="false" outlineLevel="0" collapsed="false">
      <c r="A6" s="15" t="str">
        <f aca="false">参数与输入!A12</f>
        <v>头颅MRI</v>
      </c>
      <c r="B6" s="16" t="n">
        <f aca="false">参数与输入!D12-参数与输入!E12</f>
        <v>5.1</v>
      </c>
      <c r="C6" s="17" t="n">
        <f aca="false">IF(参数与输入!D12=0,0,B6/参数与输入!D12)</f>
        <v>0.653846153846154</v>
      </c>
      <c r="D6" s="18" t="str">
        <f aca="false">IF(C6&gt;=参数与输入!$B$5,"达标","关注")</f>
        <v>达标</v>
      </c>
      <c r="E6" s="18" t="n">
        <f aca="false">RANK(C6,$C$4:$C$11)</f>
        <v>6</v>
      </c>
    </row>
    <row r="7" customFormat="false" ht="15" hidden="false" customHeight="false" outlineLevel="0" collapsed="false">
      <c r="A7" s="15" t="str">
        <f aca="false">参数与输入!A13</f>
        <v>骨关节X线</v>
      </c>
      <c r="B7" s="16" t="n">
        <f aca="false">参数与输入!D13-参数与输入!E13</f>
        <v>5.3</v>
      </c>
      <c r="C7" s="17" t="n">
        <f aca="false">IF(参数与输入!D13=0,0,B7/参数与输入!D13)</f>
        <v>0.697368421052632</v>
      </c>
      <c r="D7" s="18" t="str">
        <f aca="false">IF(C7&gt;=参数与输入!$B$5,"达标","关注")</f>
        <v>达标</v>
      </c>
      <c r="E7" s="18" t="n">
        <f aca="false">RANK(C7,$C$4:$C$11)</f>
        <v>5</v>
      </c>
    </row>
    <row r="8" customFormat="false" ht="15" hidden="false" customHeight="false" outlineLevel="0" collapsed="false">
      <c r="A8" s="15" t="str">
        <f aca="false">参数与输入!A14</f>
        <v>腹部超声</v>
      </c>
      <c r="B8" s="16" t="n">
        <f aca="false">参数与输入!D14-参数与输入!E14</f>
        <v>6.6</v>
      </c>
      <c r="C8" s="17" t="n">
        <f aca="false">IF(参数与输入!D14=0,0,B8/参数与输入!D14)</f>
        <v>0.6</v>
      </c>
      <c r="D8" s="18" t="str">
        <f aca="false">IF(C8&gt;=参数与输入!$B$5,"达标","关注")</f>
        <v>达标</v>
      </c>
      <c r="E8" s="18" t="n">
        <f aca="false">RANK(C8,$C$4:$C$11)</f>
        <v>8</v>
      </c>
    </row>
    <row r="9" customFormat="false" ht="15" hidden="false" customHeight="false" outlineLevel="0" collapsed="false">
      <c r="A9" s="15" t="str">
        <f aca="false">参数与输入!A15</f>
        <v>冠脉CTA</v>
      </c>
      <c r="B9" s="16" t="n">
        <f aca="false">参数与输入!D15-参数与输入!E15</f>
        <v>3.8</v>
      </c>
      <c r="C9" s="17" t="n">
        <f aca="false">IF(参数与输入!D15=0,0,B9/参数与输入!D15)</f>
        <v>0.612903225806452</v>
      </c>
      <c r="D9" s="18" t="str">
        <f aca="false">IF(C9&gt;=参数与输入!$B$5,"达标","关注")</f>
        <v>达标</v>
      </c>
      <c r="E9" s="18" t="n">
        <f aca="false">RANK(C9,$C$4:$C$11)</f>
        <v>7</v>
      </c>
    </row>
    <row r="10" customFormat="false" ht="15" hidden="false" customHeight="false" outlineLevel="0" collapsed="false">
      <c r="A10" s="15" t="str">
        <f aca="false">参数与输入!A16</f>
        <v>眼底照相</v>
      </c>
      <c r="B10" s="16" t="n">
        <f aca="false">参数与输入!D16-参数与输入!E16</f>
        <v>6.2</v>
      </c>
      <c r="C10" s="17" t="n">
        <f aca="false">IF(参数与输入!D16=0,0,B10/参数与输入!D16)</f>
        <v>0.738095238095238</v>
      </c>
      <c r="D10" s="18" t="str">
        <f aca="false">IF(C10&gt;=参数与输入!$B$5,"达标","关注")</f>
        <v>达标</v>
      </c>
      <c r="E10" s="18" t="n">
        <f aca="false">RANK(C10,$C$4:$C$11)</f>
        <v>3</v>
      </c>
    </row>
    <row r="11" customFormat="false" ht="15" hidden="false" customHeight="false" outlineLevel="0" collapsed="false">
      <c r="A11" s="15" t="str">
        <f aca="false">参数与输入!A17</f>
        <v>甲状腺超声</v>
      </c>
      <c r="B11" s="16" t="n">
        <f aca="false">参数与输入!D17-参数与输入!E17</f>
        <v>13.3</v>
      </c>
      <c r="C11" s="17" t="n">
        <f aca="false">IF(参数与输入!D17=0,0,B11/参数与输入!D17)</f>
        <v>0.76</v>
      </c>
      <c r="D11" s="18" t="str">
        <f aca="false">IF(C11&gt;=参数与输入!$B$5,"达标","关注")</f>
        <v>达标</v>
      </c>
      <c r="E11" s="18" t="n">
        <f aca="false">RANK(C11,$C$4:$C$11)</f>
        <v>2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9" t="s">
        <v>46</v>
      </c>
      <c r="B14" s="16" t="n">
        <f aca="false">SUM(B4:B11)</f>
        <v>51.6</v>
      </c>
    </row>
    <row r="15" customFormat="false" ht="15" hidden="false" customHeight="false" outlineLevel="0" collapsed="false">
      <c r="A15" s="19" t="s">
        <v>47</v>
      </c>
      <c r="B15" s="17" t="n">
        <f aca="false">AVERAGE(C4:C11)</f>
        <v>0.695932651910191</v>
      </c>
    </row>
    <row r="16" customFormat="false" ht="15" hidden="false" customHeight="false" outlineLevel="0" collapsed="false">
      <c r="A16" s="19" t="s">
        <v>48</v>
      </c>
      <c r="B16" s="20" t="n">
        <f aca="false">COUNTIF(D4:D11,"达标")</f>
        <v>8</v>
      </c>
    </row>
    <row r="17" customFormat="false" ht="15" hidden="false" customHeight="false" outlineLevel="0" collapsed="false">
      <c r="A17" s="19" t="s">
        <v>49</v>
      </c>
      <c r="B17" s="17" t="n">
        <f aca="false">MAX(C4:C11)</f>
        <v>0.779220779220779</v>
      </c>
    </row>
    <row r="18" customFormat="false" ht="15" hidden="false" customHeight="false" outlineLevel="0" collapsed="false">
      <c r="A18" s="19" t="s">
        <v>50</v>
      </c>
      <c r="B18" s="17" t="n">
        <f aca="false">MIN(C4:C11)</f>
        <v>0.6</v>
      </c>
    </row>
    <row r="19" customFormat="false" ht="15" hidden="false" customHeight="false" outlineLevel="0" collapsed="false">
      <c r="A19" s="19" t="s">
        <v>51</v>
      </c>
      <c r="B19" s="21" t="n">
        <f aca="false">B14*参数与输入!$B$7</f>
        <v>619.2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2" t="s">
        <v>58</v>
      </c>
      <c r="B4" s="18" t="n">
        <f aca="false">COUNTA(参数与输入!A10:A17)</f>
        <v>8</v>
      </c>
      <c r="C4" s="18" t="n">
        <v>8</v>
      </c>
      <c r="D4" s="18" t="str">
        <f aca="false">IF(B4=8,"通过","异常")</f>
        <v>通过</v>
      </c>
    </row>
    <row r="5" customFormat="false" ht="15" hidden="false" customHeight="false" outlineLevel="0" collapsed="false">
      <c r="A5" s="22" t="s">
        <v>59</v>
      </c>
      <c r="B5" s="18" t="n">
        <f aca="false">SUMPRODUCT(--ISNUMBER(参数与输入!C10:E17))</f>
        <v>24</v>
      </c>
      <c r="C5" s="18" t="n">
        <v>24</v>
      </c>
      <c r="D5" s="18" t="str">
        <f aca="false">IF(B5=24,"通过","异常")</f>
        <v>通过</v>
      </c>
    </row>
    <row r="6" customFormat="false" ht="15" hidden="false" customHeight="false" outlineLevel="0" collapsed="false">
      <c r="A6" s="22" t="s">
        <v>60</v>
      </c>
      <c r="B6" s="18" t="n">
        <f aca="false">SUMPRODUCT(--(参数与输入!E10:E17&gt;=参数与输入!D10:D17))</f>
        <v>0</v>
      </c>
      <c r="C6" s="18" t="n">
        <v>0</v>
      </c>
      <c r="D6" s="18" t="str">
        <f aca="false">IF(B6=0,"通过","异常")</f>
        <v>通过</v>
      </c>
    </row>
    <row r="7" customFormat="false" ht="15" hidden="false" customHeight="false" outlineLevel="0" collapsed="false">
      <c r="A7" s="22" t="s">
        <v>61</v>
      </c>
      <c r="B7" s="18" t="n">
        <f aca="false">ROUND(SUM(分析计算!B4:B11)-(SUM(参数与输入!D10:D17)-SUM(参数与输入!E10:E17)),4)</f>
        <v>0</v>
      </c>
      <c r="C7" s="18" t="n">
        <v>0</v>
      </c>
      <c r="D7" s="18" t="str">
        <f aca="false">IF(ABS(B7)&lt;0.001,"通过","异常")</f>
        <v>通过</v>
      </c>
    </row>
    <row r="8" customFormat="false" ht="15" hidden="false" customHeight="false" outlineLevel="0" collapsed="false">
      <c r="A8" s="22" t="s">
        <v>62</v>
      </c>
      <c r="B8" s="18" t="n">
        <f aca="false">SUMPRODUCT(--(分析计算!C4:C11&lt;0))+SUMPRODUCT(--(分析计算!C4:C11&gt;1))</f>
        <v>0</v>
      </c>
      <c r="C8" s="18" t="n">
        <v>0</v>
      </c>
      <c r="D8" s="18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3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2" t="s">
        <v>71</v>
      </c>
      <c r="B32" s="22" t="s">
        <v>72</v>
      </c>
      <c r="C32" s="12" t="n">
        <v>12</v>
      </c>
      <c r="D32" s="12" t="n">
        <v>4</v>
      </c>
    </row>
    <row r="33" customFormat="false" ht="15" hidden="false" customHeight="false" outlineLevel="0" collapsed="false">
      <c r="A33" s="22" t="s">
        <v>73</v>
      </c>
      <c r="B33" s="24" t="s">
        <v>74</v>
      </c>
      <c r="C33" s="12" t="n">
        <v>72</v>
      </c>
      <c r="D33" s="12" t="n">
        <v>90</v>
      </c>
    </row>
    <row r="34" customFormat="false" ht="15" hidden="false" customHeight="false" outlineLevel="0" collapsed="false">
      <c r="A34" s="22" t="s">
        <v>75</v>
      </c>
      <c r="B34" s="22" t="s">
        <v>76</v>
      </c>
      <c r="C34" s="12" t="n">
        <v>24</v>
      </c>
      <c r="D34" s="12" t="n">
        <v>4</v>
      </c>
    </row>
    <row r="35" customFormat="false" ht="15" hidden="false" customHeight="false" outlineLevel="0" collapsed="false">
      <c r="A35" s="22" t="s">
        <v>77</v>
      </c>
      <c r="B35" s="22" t="s">
        <v>78</v>
      </c>
      <c r="C35" s="12" t="n">
        <v>60</v>
      </c>
      <c r="D35" s="12" t="n">
        <v>140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2026-08-31T15:00:35Z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