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<sst xmlns="http://schemas.openxmlformats.org/spreadsheetml/2006/main" count="85" uniqueCount="78">
  <si>
    <r>
      <rPr>
        <b val="true"/>
        <sz val="16"/>
        <rFont val="Noto Sans CJK SC"/>
        <family val="2"/>
      </rPr>
      <t xml:space="preserve">零售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消费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会员运营 分析工作簿（示例）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</si>
  <si>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</si>
  <si>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</si>
  <si>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零售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消费行业「会员运营」场景。会员基数大但沉睡比例高，群发式营销转化差还打扰用户。本方案基于会员分层与偏好画像，自动生成分群策略与个性化触达内容，降低流失、唤醒沉睡并提升复购。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</si>
  <si>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</si>
  <si>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</si>
  <si>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</si>
  <si>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026-industry-</t>
    </r>
    <r>
      <rPr>
        <sz val="11"/>
        <color rgb="FF000000"/>
        <rFont val="Noto Sans CJK SC"/>
        <family val="2"/>
      </rPr>
      <t xml:space="preserve">零售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消费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会员运营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配套模板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</si>
  <si>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</si>
  <si>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</si>
  <si>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</si>
  <si>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</si>
  <si>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</si>
  <si>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遵循《广告法》《消费者权益保护法》《个人信息保护法》，会员数据须获得授权并支持随时退订。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生成的营销内容与决策建议须经运营负责人审核后发布执行。</t>
    </r>
  </si>
  <si>
    <t xml:space="preserve">会员分层流失优化对比（示例数据）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</si>
  <si>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</si>
  <si>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</si>
  <si>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</si>
  <si>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</si>
  <si>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</si>
  <si>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</si>
  <si>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</si>
  <si>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</si>
  <si>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会员分层</t>
  </si>
  <si>
    <t xml:space="preserve">主触达渠道</t>
  </si>
  <si>
    <r>
      <rPr>
        <b val="true"/>
        <sz val="11"/>
        <color rgb="FFFFFFFF"/>
        <rFont val="Noto Sans CJK SC"/>
        <family val="2"/>
      </rPr>
      <t xml:space="preserve">会员规模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千人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</si>
  <si>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优化前月流失率</t>
    </r>
    <r>
      <rPr>
        <b val="true"/>
        <sz val="11"/>
        <color rgb="FFFFFFFF"/>
        <rFont val="Microsoft YaHei"/>
        <family val="0"/>
        <charset val="1"/>
      </rPr>
      <t xml:space="preserve">(%)</t>
    </r>
  </si>
  <si>
    <r>
      <rPr>
        <b val="true"/>
        <sz val="11"/>
        <color rgb="FFFFFFFF"/>
        <rFont val="Noto Sans CJK SC"/>
        <family val="2"/>
      </rPr>
      <t xml:space="preserve">优化后月流失率</t>
    </r>
    <r>
      <rPr>
        <b val="true"/>
        <sz val="11"/>
        <color rgb="FFFFFFFF"/>
        <rFont val="Microsoft YaHei"/>
        <family val="0"/>
        <charset val="1"/>
      </rPr>
      <t xml:space="preserve">(%)</t>
    </r>
  </si>
  <si>
    <t xml:space="preserve">新注册会员</t>
  </si>
  <si>
    <t xml:space="preserve">企业微信</t>
  </si>
  <si>
    <t xml:space="preserve">活跃会员</t>
  </si>
  <si>
    <t xml:space="preserve">沉睡会员</t>
  </si>
  <si>
    <t xml:space="preserve">小程序</t>
  </si>
  <si>
    <r>
      <rPr>
        <sz val="11"/>
        <color rgb="FF0000FF"/>
        <rFont val="Noto Sans CJK SC"/>
        <family val="2"/>
      </rPr>
      <t xml:space="preserve">高价值</t>
    </r>
    <r>
      <rPr>
        <sz val="11"/>
        <color rgb="FF0000FF"/>
        <rFont val="Microsoft YaHei"/>
        <family val="0"/>
        <charset val="1"/>
      </rPr>
      <t xml:space="preserve">VIP</t>
    </r>
  </si>
  <si>
    <t xml:space="preserve">短信</t>
  </si>
  <si>
    <t xml:space="preserve">价格敏感型</t>
  </si>
  <si>
    <t xml:space="preserve">品质偏好型</t>
  </si>
  <si>
    <t xml:space="preserve">母婴人群</t>
  </si>
  <si>
    <t xml:space="preserve">银发人群</t>
  </si>
  <si>
    <t xml:space="preserve">注：上表为虚构示例数据，复用时请整行替换为本单位真实数据，行数增减需同步调整“分析计算”与“校验”表公式范围。</t>
  </si>
  <si>
    <t xml:space="preserve">会员运营效果测算（公式区，请勿手工覆盖）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</si>
  <si>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改善量（优化前月流失率</t>
    </r>
    <r>
      <rPr>
        <b val="true"/>
        <sz val="11"/>
        <color rgb="FFFFFFFF"/>
        <rFont val="Microsoft YaHei"/>
        <family val="0"/>
        <charset val="1"/>
      </rPr>
      <t xml:space="preserve">(%)−</t>
    </r>
    <r>
      <rPr>
        <b val="true"/>
        <sz val="11"/>
        <color rgb="FFFFFFFF"/>
        <rFont val="Noto Sans CJK SC"/>
        <family val="2"/>
      </rPr>
      <t xml:space="preserve">优化后月流失率</t>
    </r>
    <r>
      <rPr>
        <b val="true"/>
        <sz val="11"/>
        <color rgb="FFFFFFFF"/>
        <rFont val="Microsoft YaHei"/>
        <family val="0"/>
        <charset val="1"/>
      </rPr>
      <t xml:space="preserve">(%)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</si>
  <si>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流失率下降幅度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</si>
  <si>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</si>
  <si>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</si>
  <si>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</si>
  <si>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</si>
  <si>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</si>
  <si>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</si>
  <si>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</si>
  <si>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</si>
  <si>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</si>
  <si>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</si>
  <si>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</si>
  <si>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</si>
  <si>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</si>
  <si>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</si>
  <si>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</si>
  <si>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</si>
  <si>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</si>
  <si>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</si>
  <si>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</si>
  <si>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</si>
  <si>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</si>
  <si>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</si>
  <si>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会员分层流失优化对比（示例数据）——基准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</si>
  <si>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</si>
  <si>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</si>
  <si>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</si>
  <si>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</si>
  <si>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</si>
  <si>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会员复购率</t>
  </si>
  <si>
    <t xml:space="preserve">%</t>
  </si>
  <si>
    <t xml:space="preserve">沉睡唤醒率</t>
  </si>
  <si>
    <t xml:space="preserve">人均触达成本</t>
  </si>
  <si>
    <t xml:space="preserve">元</t>
  </si>
  <si>
    <r>
      <rPr>
        <sz val="11"/>
        <color rgb="FF000000"/>
        <rFont val="Noto Sans CJK SC"/>
        <family val="2"/>
      </rPr>
      <t xml:space="preserve">活动</t>
    </r>
    <r>
      <rPr>
        <sz val="11"/>
        <color rgb="FF000000"/>
        <rFont val="Microsoft YaHei"/>
        <family val="0"/>
        <charset val="1"/>
      </rPr>
      <t xml:space="preserve">ROI</t>
    </r>
  </si>
  <si>
    <t xml:space="preserve">倍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</si>
</sst>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优化前月流失率(%) 与 优化后月流失率(%)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优化前月流失率(%)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新注册会员</c:v>
                </c:pt>
                <c:pt idx="1">
                  <c:v>活跃会员</c:v>
                </c:pt>
                <c:pt idx="2">
                  <c:v>沉睡会员</c:v>
                </c:pt>
                <c:pt idx="3">
                  <c:v>高价值VIP</c:v>
                </c:pt>
                <c:pt idx="4">
                  <c:v>价格敏感型</c:v>
                </c:pt>
                <c:pt idx="5">
                  <c:v>品质偏好型</c:v>
                </c:pt>
                <c:pt idx="6">
                  <c:v>母婴人群</c:v>
                </c:pt>
                <c:pt idx="7">
                  <c:v>银发人群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11.9</c:v>
                </c:pt>
                <c:pt idx="1">
                  <c:v>7.2</c:v>
                </c:pt>
                <c:pt idx="2">
                  <c:v>12.6</c:v>
                </c:pt>
                <c:pt idx="3">
                  <c:v>14.6</c:v>
                </c:pt>
                <c:pt idx="4">
                  <c:v>13.1</c:v>
                </c:pt>
                <c:pt idx="5">
                  <c:v>7.3</c:v>
                </c:pt>
                <c:pt idx="6">
                  <c:v>9.3</c:v>
                </c:pt>
                <c:pt idx="7">
                  <c:v>14.7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优化后月流失率(%)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新注册会员</c:v>
                </c:pt>
                <c:pt idx="1">
                  <c:v>活跃会员</c:v>
                </c:pt>
                <c:pt idx="2">
                  <c:v>沉睡会员</c:v>
                </c:pt>
                <c:pt idx="3">
                  <c:v>高价值VIP</c:v>
                </c:pt>
                <c:pt idx="4">
                  <c:v>价格敏感型</c:v>
                </c:pt>
                <c:pt idx="5">
                  <c:v>品质偏好型</c:v>
                </c:pt>
                <c:pt idx="6">
                  <c:v>母婴人群</c:v>
                </c:pt>
                <c:pt idx="7">
                  <c:v>银发人群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6.3</c:v>
                </c:pt>
                <c:pt idx="1">
                  <c:v>4.9</c:v>
                </c:pt>
                <c:pt idx="2">
                  <c:v>7.4</c:v>
                </c:pt>
                <c:pt idx="3">
                  <c:v>10.2</c:v>
                </c:pt>
                <c:pt idx="4">
                  <c:v>9.1</c:v>
                </c:pt>
                <c:pt idx="5">
                  <c:v>3.4</c:v>
                </c:pt>
                <c:pt idx="6">
                  <c:v>6</c:v>
                </c:pt>
                <c:pt idx="7">
                  <c:v>7.2</c:v>
                </c:pt>
              </c:numCache>
            </c:numRef>
          </c:val>
        </c:ser>
        <c:gapWidth val="150"/>
        <c:overlap val="0"/>
        <c:axId val="12202017"/>
        <c:axId val="28218668"/>
      </c:barChart>
      <c:catAx>
        <c:axId val="1220201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会员分层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218668"/>
        <c:crosses val="autoZero"/>
        <c:auto val="1"/>
        <c:lblAlgn val="ctr"/>
        <c:lblOffset val="100"/>
        <c:noMultiLvlLbl val="0"/>
      </c:catAx>
      <c:valAx>
        <c:axId val="2821866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20201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会员复购率</c:v>
                </c:pt>
                <c:pt idx="1">
                  <c:v>沉睡唤醒率</c:v>
                </c:pt>
                <c:pt idx="2">
                  <c:v>人均触达成本</c:v>
                </c:pt>
                <c:pt idx="3">
                  <c:v>活动ROI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28</c:v>
                </c:pt>
                <c:pt idx="1">
                  <c:v>8</c:v>
                </c:pt>
                <c:pt idx="2">
                  <c:v>1.8</c:v>
                </c:pt>
                <c:pt idx="3">
                  <c:v>1.8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会员复购率</c:v>
                </c:pt>
                <c:pt idx="1">
                  <c:v>沉睡唤醒率</c:v>
                </c:pt>
                <c:pt idx="2">
                  <c:v>人均触达成本</c:v>
                </c:pt>
                <c:pt idx="3">
                  <c:v>活动ROI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45</c:v>
                </c:pt>
                <c:pt idx="1">
                  <c:v>22</c:v>
                </c:pt>
                <c:pt idx="2">
                  <c:v>0.6</c:v>
                </c:pt>
                <c:pt idx="3">
                  <c:v>3.5</c:v>
                </c:pt>
              </c:numCache>
            </c:numRef>
          </c:val>
        </c:ser>
        <c:gapWidth val="150"/>
        <c:overlap val="0"/>
        <c:axId val="64965147"/>
        <c:axId val="67096093"/>
      </c:barChart>
      <c:catAx>
        <c:axId val="649651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096093"/>
        <c:crosses val="autoZero"/>
        <c:auto val="1"/>
        <c:lblAlgn val="ctr"/>
        <c:lblOffset val="100"/>
        <c:noMultiLvlLbl val="0"/>
      </c:catAx>
      <c:valAx>
        <c:axId val="6709609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496514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0" t="s">
        <v>27</v>
      </c>
    </row>
    <row r="10" customFormat="false" ht="15" hidden="false" customHeight="false" outlineLevel="0" collapsed="false">
      <c r="A10" s="11" t="s">
        <v>28</v>
      </c>
      <c r="B10" s="11" t="s">
        <v>29</v>
      </c>
      <c r="C10" s="12" t="n">
        <v>30</v>
      </c>
      <c r="D10" s="13" t="n">
        <v>11.9</v>
      </c>
      <c r="E10" s="13" t="n">
        <v>6.3</v>
      </c>
    </row>
    <row r="11" customFormat="false" ht="15" hidden="false" customHeight="false" outlineLevel="0" collapsed="false">
      <c r="A11" s="11" t="s">
        <v>30</v>
      </c>
      <c r="B11" s="11" t="s">
        <v>29</v>
      </c>
      <c r="C11" s="12" t="n">
        <v>12</v>
      </c>
      <c r="D11" s="13" t="n">
        <v>7.2</v>
      </c>
      <c r="E11" s="13" t="n">
        <v>4.9</v>
      </c>
    </row>
    <row r="12" customFormat="false" ht="15" hidden="false" customHeight="false" outlineLevel="0" collapsed="false">
      <c r="A12" s="11" t="s">
        <v>31</v>
      </c>
      <c r="B12" s="11" t="s">
        <v>32</v>
      </c>
      <c r="C12" s="12" t="n">
        <v>10</v>
      </c>
      <c r="D12" s="13" t="n">
        <v>12.6</v>
      </c>
      <c r="E12" s="13" t="n">
        <v>7.4</v>
      </c>
    </row>
    <row r="13" customFormat="false" ht="15" hidden="false" customHeight="false" outlineLevel="0" collapsed="false">
      <c r="A13" s="11" t="s">
        <v>33</v>
      </c>
      <c r="B13" s="11" t="s">
        <v>34</v>
      </c>
      <c r="C13" s="12" t="n">
        <v>59</v>
      </c>
      <c r="D13" s="13" t="n">
        <v>14.6</v>
      </c>
      <c r="E13" s="13" t="n">
        <v>10.2</v>
      </c>
    </row>
    <row r="14" customFormat="false" ht="15" hidden="false" customHeight="false" outlineLevel="0" collapsed="false">
      <c r="A14" s="11" t="s">
        <v>35</v>
      </c>
      <c r="B14" s="11" t="s">
        <v>32</v>
      </c>
      <c r="C14" s="12" t="n">
        <v>30</v>
      </c>
      <c r="D14" s="13" t="n">
        <v>13.1</v>
      </c>
      <c r="E14" s="13" t="n">
        <v>9.1</v>
      </c>
    </row>
    <row r="15" customFormat="false" ht="15" hidden="false" customHeight="false" outlineLevel="0" collapsed="false">
      <c r="A15" s="11" t="s">
        <v>36</v>
      </c>
      <c r="B15" s="11" t="s">
        <v>34</v>
      </c>
      <c r="C15" s="12" t="n">
        <v>33</v>
      </c>
      <c r="D15" s="13" t="n">
        <v>7.3</v>
      </c>
      <c r="E15" s="13" t="n">
        <v>3.4</v>
      </c>
    </row>
    <row r="16" customFormat="false" ht="15" hidden="false" customHeight="false" outlineLevel="0" collapsed="false">
      <c r="A16" s="11" t="s">
        <v>37</v>
      </c>
      <c r="B16" s="11" t="s">
        <v>32</v>
      </c>
      <c r="C16" s="12" t="n">
        <v>54</v>
      </c>
      <c r="D16" s="13" t="n">
        <v>9.3</v>
      </c>
      <c r="E16" s="13" t="n">
        <v>6</v>
      </c>
    </row>
    <row r="17" customFormat="false" ht="15" hidden="false" customHeight="false" outlineLevel="0" collapsed="false">
      <c r="A17" s="11" t="s">
        <v>38</v>
      </c>
      <c r="B17" s="11" t="s">
        <v>34</v>
      </c>
      <c r="C17" s="12" t="n">
        <v>8</v>
      </c>
      <c r="D17" s="13" t="n">
        <v>14.7</v>
      </c>
      <c r="E17" s="13" t="n">
        <v>7.2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4" t="str">
        <f aca="false">参数与输入!A10</f>
        <v>新注册会员</v>
      </c>
      <c r="B4" s="15" t="n">
        <f aca="false">参数与输入!D10-参数与输入!E10</f>
        <v>5.6</v>
      </c>
      <c r="C4" s="16" t="n">
        <f aca="false">IF(参数与输入!D10=0,0,B4/参数与输入!D10)</f>
        <v>0.470588235294118</v>
      </c>
      <c r="D4" s="17" t="str">
        <f aca="false">IF(C4&gt;=参数与输入!$B$5,"达标","关注")</f>
        <v>达标</v>
      </c>
      <c r="E4" s="17" t="n">
        <f aca="false">RANK(C4,$C$4:$C$11)</f>
        <v>3</v>
      </c>
    </row>
    <row r="5" customFormat="false" ht="15" hidden="false" customHeight="false" outlineLevel="0" collapsed="false">
      <c r="A5" s="14" t="str">
        <f aca="false">参数与输入!A11</f>
        <v>活跃会员</v>
      </c>
      <c r="B5" s="15" t="n">
        <f aca="false">参数与输入!D11-参数与输入!E11</f>
        <v>2.3</v>
      </c>
      <c r="C5" s="16" t="n">
        <f aca="false">IF(参数与输入!D11=0,0,B5/参数与输入!D11)</f>
        <v>0.319444444444444</v>
      </c>
      <c r="D5" s="17" t="str">
        <f aca="false">IF(C5&gt;=参数与输入!$B$5,"达标","关注")</f>
        <v>达标</v>
      </c>
      <c r="E5" s="17" t="n">
        <f aca="false">RANK(C5,$C$4:$C$11)</f>
        <v>6</v>
      </c>
    </row>
    <row r="6" customFormat="false" ht="15" hidden="false" customHeight="false" outlineLevel="0" collapsed="false">
      <c r="A6" s="14" t="str">
        <f aca="false">参数与输入!A12</f>
        <v>沉睡会员</v>
      </c>
      <c r="B6" s="15" t="n">
        <f aca="false">参数与输入!D12-参数与输入!E12</f>
        <v>5.2</v>
      </c>
      <c r="C6" s="16" t="n">
        <f aca="false">IF(参数与输入!D12=0,0,B6/参数与输入!D12)</f>
        <v>0.412698412698413</v>
      </c>
      <c r="D6" s="17" t="str">
        <f aca="false">IF(C6&gt;=参数与输入!$B$5,"达标","关注")</f>
        <v>达标</v>
      </c>
      <c r="E6" s="17" t="n">
        <f aca="false">RANK(C6,$C$4:$C$11)</f>
        <v>4</v>
      </c>
    </row>
    <row r="7" customFormat="false" ht="15" hidden="false" customHeight="false" outlineLevel="0" collapsed="false">
      <c r="A7" s="14" t="str">
        <f aca="false">参数与输入!A13</f>
        <v>高价值VIP</v>
      </c>
      <c r="B7" s="15" t="n">
        <f aca="false">参数与输入!D13-参数与输入!E13</f>
        <v>4.4</v>
      </c>
      <c r="C7" s="16" t="n">
        <f aca="false">IF(参数与输入!D13=0,0,B7/参数与输入!D13)</f>
        <v>0.301369863013699</v>
      </c>
      <c r="D7" s="17" t="str">
        <f aca="false">IF(C7&gt;=参数与输入!$B$5,"达标","关注")</f>
        <v>达标</v>
      </c>
      <c r="E7" s="17" t="n">
        <f aca="false">RANK(C7,$C$4:$C$11)</f>
        <v>8</v>
      </c>
    </row>
    <row r="8" customFormat="false" ht="15" hidden="false" customHeight="false" outlineLevel="0" collapsed="false">
      <c r="A8" s="14" t="str">
        <f aca="false">参数与输入!A14</f>
        <v>价格敏感型</v>
      </c>
      <c r="B8" s="15" t="n">
        <f aca="false">参数与输入!D14-参数与输入!E14</f>
        <v>4</v>
      </c>
      <c r="C8" s="16" t="n">
        <f aca="false">IF(参数与输入!D14=0,0,B8/参数与输入!D14)</f>
        <v>0.305343511450382</v>
      </c>
      <c r="D8" s="17" t="str">
        <f aca="false">IF(C8&gt;=参数与输入!$B$5,"达标","关注")</f>
        <v>达标</v>
      </c>
      <c r="E8" s="17" t="n">
        <f aca="false">RANK(C8,$C$4:$C$11)</f>
        <v>7</v>
      </c>
    </row>
    <row r="9" customFormat="false" ht="15" hidden="false" customHeight="false" outlineLevel="0" collapsed="false">
      <c r="A9" s="14" t="str">
        <f aca="false">参数与输入!A15</f>
        <v>品质偏好型</v>
      </c>
      <c r="B9" s="15" t="n">
        <f aca="false">参数与输入!D15-参数与输入!E15</f>
        <v>3.9</v>
      </c>
      <c r="C9" s="16" t="n">
        <f aca="false">IF(参数与输入!D15=0,0,B9/参数与输入!D15)</f>
        <v>0.534246575342466</v>
      </c>
      <c r="D9" s="17" t="str">
        <f aca="false">IF(C9&gt;=参数与输入!$B$5,"达标","关注")</f>
        <v>达标</v>
      </c>
      <c r="E9" s="17" t="n">
        <f aca="false">RANK(C9,$C$4:$C$11)</f>
        <v>1</v>
      </c>
    </row>
    <row r="10" customFormat="false" ht="15" hidden="false" customHeight="false" outlineLevel="0" collapsed="false">
      <c r="A10" s="14" t="str">
        <f aca="false">参数与输入!A16</f>
        <v>母婴人群</v>
      </c>
      <c r="B10" s="15" t="n">
        <f aca="false">参数与输入!D16-参数与输入!E16</f>
        <v>3.3</v>
      </c>
      <c r="C10" s="16" t="n">
        <f aca="false">IF(参数与输入!D16=0,0,B10/参数与输入!D16)</f>
        <v>0.354838709677419</v>
      </c>
      <c r="D10" s="17" t="str">
        <f aca="false">IF(C10&gt;=参数与输入!$B$5,"达标","关注")</f>
        <v>达标</v>
      </c>
      <c r="E10" s="17" t="n">
        <f aca="false">RANK(C10,$C$4:$C$11)</f>
        <v>5</v>
      </c>
    </row>
    <row r="11" customFormat="false" ht="15" hidden="false" customHeight="false" outlineLevel="0" collapsed="false">
      <c r="A11" s="14" t="str">
        <f aca="false">参数与输入!A17</f>
        <v>银发人群</v>
      </c>
      <c r="B11" s="15" t="n">
        <f aca="false">参数与输入!D17-参数与输入!E17</f>
        <v>7.5</v>
      </c>
      <c r="C11" s="16" t="n">
        <f aca="false">IF(参数与输入!D17=0,0,B11/参数与输入!D17)</f>
        <v>0.510204081632653</v>
      </c>
      <c r="D11" s="17" t="str">
        <f aca="false">IF(C11&gt;=参数与输入!$B$5,"达标","关注")</f>
        <v>达标</v>
      </c>
      <c r="E11" s="17" t="n">
        <f aca="false">RANK(C11,$C$4:$C$11)</f>
        <v>2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8" t="s">
        <v>46</v>
      </c>
      <c r="B14" s="15" t="n">
        <f aca="false">SUM(B4:B11)</f>
        <v>36.2</v>
      </c>
    </row>
    <row r="15" customFormat="false" ht="15" hidden="false" customHeight="false" outlineLevel="0" collapsed="false">
      <c r="A15" s="18" t="s">
        <v>47</v>
      </c>
      <c r="B15" s="16" t="n">
        <f aca="false">AVERAGE(C4:C11)</f>
        <v>0.401091729194199</v>
      </c>
    </row>
    <row r="16" customFormat="false" ht="15" hidden="false" customHeight="false" outlineLevel="0" collapsed="false">
      <c r="A16" s="18" t="s">
        <v>48</v>
      </c>
      <c r="B16" s="19" t="n">
        <f aca="false">COUNTIF(D4:D11,"达标")</f>
        <v>8</v>
      </c>
    </row>
    <row r="17" customFormat="false" ht="15" hidden="false" customHeight="false" outlineLevel="0" collapsed="false">
      <c r="A17" s="18" t="s">
        <v>49</v>
      </c>
      <c r="B17" s="16" t="n">
        <f aca="false">MAX(C4:C11)</f>
        <v>0.534246575342466</v>
      </c>
    </row>
    <row r="18" customFormat="false" ht="15" hidden="false" customHeight="false" outlineLevel="0" collapsed="false">
      <c r="A18" s="18" t="s">
        <v>50</v>
      </c>
      <c r="B18" s="16" t="n">
        <f aca="false">MIN(C4:C11)</f>
        <v>0.301369863013699</v>
      </c>
    </row>
    <row r="19" customFormat="false" ht="15" hidden="false" customHeight="false" outlineLevel="0" collapsed="false">
      <c r="A19" s="18" t="s">
        <v>51</v>
      </c>
      <c r="B19" s="20" t="n">
        <f aca="false">B14*参数与输入!$B$7</f>
        <v>434.4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1" t="s">
        <v>58</v>
      </c>
      <c r="B4" s="17" t="n">
        <f aca="false">COUNTA(参数与输入!A10:A17)</f>
        <v>8</v>
      </c>
      <c r="C4" s="17" t="n">
        <v>8</v>
      </c>
      <c r="D4" s="17" t="str">
        <f aca="false">IF(B4=8,"通过","异常")</f>
        <v>通过</v>
      </c>
    </row>
    <row r="5" customFormat="false" ht="15" hidden="false" customHeight="false" outlineLevel="0" collapsed="false">
      <c r="A5" s="21" t="s">
        <v>59</v>
      </c>
      <c r="B5" s="17" t="n">
        <f aca="false">SUMPRODUCT(--ISNUMBER(参数与输入!C10:E17))</f>
        <v>24</v>
      </c>
      <c r="C5" s="17" t="n">
        <v>24</v>
      </c>
      <c r="D5" s="17" t="str">
        <f aca="false">IF(B5=24,"通过","异常")</f>
        <v>通过</v>
      </c>
    </row>
    <row r="6" customFormat="false" ht="15" hidden="false" customHeight="false" outlineLevel="0" collapsed="false">
      <c r="A6" s="21" t="s">
        <v>60</v>
      </c>
      <c r="B6" s="17" t="n">
        <f aca="false">SUMPRODUCT(--(参数与输入!E10:E17&gt;=参数与输入!D10:D17))</f>
        <v>0</v>
      </c>
      <c r="C6" s="17" t="n">
        <v>0</v>
      </c>
      <c r="D6" s="17" t="str">
        <f aca="false">IF(B6=0,"通过","异常")</f>
        <v>通过</v>
      </c>
    </row>
    <row r="7" customFormat="false" ht="15" hidden="false" customHeight="false" outlineLevel="0" collapsed="false">
      <c r="A7" s="21" t="s">
        <v>61</v>
      </c>
      <c r="B7" s="17" t="n">
        <f aca="false">ROUND(SUM(分析计算!B4:B11)-(SUM(参数与输入!D10:D17)-SUM(参数与输入!E10:E17)),4)</f>
        <v>0</v>
      </c>
      <c r="C7" s="17" t="n">
        <v>0</v>
      </c>
      <c r="D7" s="17" t="str">
        <f aca="false">IF(ABS(B7)&lt;0.001,"通过","异常")</f>
        <v>通过</v>
      </c>
    </row>
    <row r="8" customFormat="false" ht="15" hidden="false" customHeight="false" outlineLevel="0" collapsed="false">
      <c r="A8" s="21" t="s">
        <v>62</v>
      </c>
      <c r="B8" s="17" t="n">
        <f aca="false">SUMPRODUCT(--(分析计算!C4:C11&lt;0))+SUMPRODUCT(--(分析计算!C4:C11&gt;1))</f>
        <v>0</v>
      </c>
      <c r="C8" s="17" t="n">
        <v>0</v>
      </c>
      <c r="D8" s="17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2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1" t="s">
        <v>71</v>
      </c>
      <c r="B32" s="23" t="s">
        <v>72</v>
      </c>
      <c r="C32" s="11" t="n">
        <v>28</v>
      </c>
      <c r="D32" s="11" t="n">
        <v>45</v>
      </c>
    </row>
    <row r="33" customFormat="false" ht="15" hidden="false" customHeight="false" outlineLevel="0" collapsed="false">
      <c r="A33" s="21" t="s">
        <v>73</v>
      </c>
      <c r="B33" s="23" t="s">
        <v>72</v>
      </c>
      <c r="C33" s="11" t="n">
        <v>8</v>
      </c>
      <c r="D33" s="11" t="n">
        <v>22</v>
      </c>
    </row>
    <row r="34" customFormat="false" ht="15" hidden="false" customHeight="false" outlineLevel="0" collapsed="false">
      <c r="A34" s="21" t="s">
        <v>74</v>
      </c>
      <c r="B34" s="21" t="s">
        <v>75</v>
      </c>
      <c r="C34" s="11" t="n">
        <v>1.8</v>
      </c>
      <c r="D34" s="11" t="n">
        <v>0.6</v>
      </c>
    </row>
    <row r="35" customFormat="false" ht="15" hidden="false" customHeight="false" outlineLevel="0" collapsed="false">
      <c r="A35" s="21" t="s">
        <v>76</v>
      </c>
      <c r="B35" s="21" t="s">
        <v>77</v>
      </c>
      <c r="C35" s="11" t="n">
        <v>1.8</v>
      </c>
      <c r="D35" s="11" t="n">
        <v>3.5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