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<sst xmlns="http://schemas.openxmlformats.org/spreadsheetml/2006/main" count="85" uniqueCount="78">
  <si>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生产制造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设备告警分诊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</si>
  <si>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</si>
  <si>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</si>
  <si>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t xml:space="preserve">生产制造行业「设备告警分诊」场景。设备告警量大且误报多，运维人员疲于奔命，真正的严重隐患反被淹没。本方案对告警自动去重降噪、分级分诊并推荐处置方案，严重告警直达责任人，形成处置闭环与知识沉淀。</t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</si>
  <si>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</si>
  <si>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</si>
  <si>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</si>
  <si>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022-industry-</t>
    </r>
    <r>
      <rPr>
        <sz val="11"/>
        <color rgb="FF000000"/>
        <rFont val="Noto Sans CJK SC"/>
        <family val="2"/>
      </rPr>
      <t xml:space="preserve">生产制造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设备告警分诊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</si>
  <si>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</si>
  <si>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</si>
  <si>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</si>
  <si>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</si>
  <si>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</si>
  <si>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满足安全生产法规与 </t>
    </r>
    <r>
      <rPr>
        <sz val="11"/>
        <color rgb="FF000000"/>
        <rFont val="Microsoft YaHei"/>
        <family val="0"/>
        <charset val="1"/>
      </rPr>
      <t xml:space="preserve">ISO9001/IATF16949 </t>
    </r>
    <r>
      <rPr>
        <sz val="11"/>
        <color rgb="FF000000"/>
        <rFont val="Noto Sans CJK SC"/>
        <family val="2"/>
      </rPr>
      <t xml:space="preserve">等质量体系要求，工艺数据与图纸按涉密等级管控。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建议须经工艺工程师评审并小批量验证后方可固化为标准参数。</t>
    </r>
  </si>
  <si>
    <t xml:space="preserve">设备告警分诊效率统计（示例数据）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</si>
  <si>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</si>
  <si>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</si>
  <si>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</si>
  <si>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</si>
  <si>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</si>
  <si>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</si>
  <si>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</si>
  <si>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</si>
  <si>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设备名称</t>
  </si>
  <si>
    <t xml:space="preserve">典型告警级别</t>
  </si>
  <si>
    <t xml:space="preserve">月告警条数</t>
  </si>
  <si>
    <r>
      <rPr>
        <b val="true"/>
        <sz val="11"/>
        <color rgb="FFFFFFFF"/>
        <rFont val="Noto Sans CJK SC"/>
        <family val="2"/>
      </rPr>
      <t xml:space="preserve">人工分诊耗时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</si>
  <si>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分诊耗时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</si>
  <si>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空压机组</t>
  </si>
  <si>
    <t xml:space="preserve">提示</t>
  </si>
  <si>
    <t xml:space="preserve">注塑机</t>
  </si>
  <si>
    <r>
      <rPr>
        <sz val="11"/>
        <color rgb="FF0000FF"/>
        <rFont val="Microsoft YaHei"/>
        <family val="0"/>
        <charset val="1"/>
      </rPr>
      <t xml:space="preserve">AGV</t>
    </r>
    <r>
      <rPr>
        <sz val="11"/>
        <color rgb="FF0000FF"/>
        <rFont val="Noto Sans CJK SC"/>
        <family val="2"/>
      </rPr>
      <t xml:space="preserve">小车</t>
    </r>
  </si>
  <si>
    <t xml:space="preserve">贴片机</t>
  </si>
  <si>
    <t xml:space="preserve">严重</t>
  </si>
  <si>
    <t xml:space="preserve">工业机器人</t>
  </si>
  <si>
    <t xml:space="preserve">一般</t>
  </si>
  <si>
    <t xml:space="preserve">冷却塔</t>
  </si>
  <si>
    <t xml:space="preserve">真空泵</t>
  </si>
  <si>
    <t xml:space="preserve">传送系统</t>
  </si>
  <si>
    <t xml:space="preserve">注：上表为虚构示例数据，复用时请整行替换为本单位真实数据，行数增减需同步调整“分析计算”与“校验”表公式范围。</t>
  </si>
  <si>
    <t xml:space="preserve">设备告警分诊效果测算（公式区，请勿手工覆盖）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</si>
  <si>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改善量（人工分诊耗时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分诊耗时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</si>
  <si>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分诊效率提升率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</si>
  <si>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</si>
  <si>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</si>
  <si>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</si>
  <si>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</si>
  <si>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</si>
  <si>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</si>
  <si>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</si>
  <si>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</si>
  <si>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</si>
  <si>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</si>
  <si>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</si>
  <si>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</si>
  <si>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</si>
  <si>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</si>
  <si>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</si>
  <si>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</si>
  <si>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</si>
  <si>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</si>
  <si>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</si>
  <si>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</si>
  <si>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</si>
  <si>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</si>
  <si>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设备告警分诊效率统计（示例数据）——基准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</si>
  <si>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</si>
  <si>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</si>
  <si>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</si>
  <si>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</si>
  <si>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</si>
  <si>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误报过滤率</t>
  </si>
  <si>
    <t xml:space="preserve">%</t>
  </si>
  <si>
    <t xml:space="preserve">严重告警平均响应</t>
  </si>
  <si>
    <t xml:space="preserve">分钟</t>
  </si>
  <si>
    <t xml:space="preserve">重复告警占比</t>
  </si>
  <si>
    <t xml:space="preserve">非计划停机</t>
  </si>
  <si>
    <r>
      <rPr>
        <sz val="11"/>
        <color rgb="FF000000"/>
        <rFont val="Noto Sans CJK SC"/>
        <family val="2"/>
      </rPr>
      <t xml:space="preserve">小时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月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</si>
</sst>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人工分诊耗时(分钟) 与 AI分诊耗时(分钟)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人工分诊耗时(分钟)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空压机组</c:v>
                </c:pt>
                <c:pt idx="1">
                  <c:v>注塑机</c:v>
                </c:pt>
                <c:pt idx="2">
                  <c:v>AGV小车</c:v>
                </c:pt>
                <c:pt idx="3">
                  <c:v>贴片机</c:v>
                </c:pt>
                <c:pt idx="4">
                  <c:v>工业机器人</c:v>
                </c:pt>
                <c:pt idx="5">
                  <c:v>冷却塔</c:v>
                </c:pt>
                <c:pt idx="6">
                  <c:v>真空泵</c:v>
                </c:pt>
                <c:pt idx="7">
                  <c:v>传送系统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16</c:v>
                </c:pt>
                <c:pt idx="1">
                  <c:v>37</c:v>
                </c:pt>
                <c:pt idx="2">
                  <c:v>23</c:v>
                </c:pt>
                <c:pt idx="3">
                  <c:v>43</c:v>
                </c:pt>
                <c:pt idx="4">
                  <c:v>32</c:v>
                </c:pt>
                <c:pt idx="5">
                  <c:v>28</c:v>
                </c:pt>
                <c:pt idx="6">
                  <c:v>36</c:v>
                </c:pt>
                <c:pt idx="7">
                  <c:v>44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AI分诊耗时(分钟)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空压机组</c:v>
                </c:pt>
                <c:pt idx="1">
                  <c:v>注塑机</c:v>
                </c:pt>
                <c:pt idx="2">
                  <c:v>AGV小车</c:v>
                </c:pt>
                <c:pt idx="3">
                  <c:v>贴片机</c:v>
                </c:pt>
                <c:pt idx="4">
                  <c:v>工业机器人</c:v>
                </c:pt>
                <c:pt idx="5">
                  <c:v>冷却塔</c:v>
                </c:pt>
                <c:pt idx="6">
                  <c:v>真空泵</c:v>
                </c:pt>
                <c:pt idx="7">
                  <c:v>传送系统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4</c:v>
                </c:pt>
                <c:pt idx="1">
                  <c:v>8.6</c:v>
                </c:pt>
                <c:pt idx="2">
                  <c:v>2.5</c:v>
                </c:pt>
                <c:pt idx="3">
                  <c:v>8.7</c:v>
                </c:pt>
                <c:pt idx="4">
                  <c:v>3.3</c:v>
                </c:pt>
                <c:pt idx="5">
                  <c:v>3.6</c:v>
                </c:pt>
                <c:pt idx="6">
                  <c:v>6.9</c:v>
                </c:pt>
                <c:pt idx="7">
                  <c:v>6.5</c:v>
                </c:pt>
              </c:numCache>
            </c:numRef>
          </c:val>
        </c:ser>
        <c:gapWidth val="150"/>
        <c:overlap val="0"/>
        <c:axId val="29759734"/>
        <c:axId val="82144736"/>
      </c:barChart>
      <c:catAx>
        <c:axId val="2975973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设备名称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144736"/>
        <c:crosses val="autoZero"/>
        <c:auto val="1"/>
        <c:lblAlgn val="ctr"/>
        <c:lblOffset val="100"/>
        <c:noMultiLvlLbl val="0"/>
      </c:catAx>
      <c:valAx>
        <c:axId val="8214473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75973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误报过滤率</c:v>
                </c:pt>
                <c:pt idx="1">
                  <c:v>严重告警平均响应</c:v>
                </c:pt>
                <c:pt idx="2">
                  <c:v>重复告警占比</c:v>
                </c:pt>
                <c:pt idx="3">
                  <c:v>非计划停机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20</c:v>
                </c:pt>
                <c:pt idx="1">
                  <c:v>35</c:v>
                </c:pt>
                <c:pt idx="2">
                  <c:v>40</c:v>
                </c:pt>
                <c:pt idx="3">
                  <c:v>26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误报过滤率</c:v>
                </c:pt>
                <c:pt idx="1">
                  <c:v>严重告警平均响应</c:v>
                </c:pt>
                <c:pt idx="2">
                  <c:v>重复告警占比</c:v>
                </c:pt>
                <c:pt idx="3">
                  <c:v>非计划停机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75</c:v>
                </c:pt>
                <c:pt idx="1">
                  <c:v>6</c:v>
                </c:pt>
                <c:pt idx="2">
                  <c:v>12</c:v>
                </c:pt>
                <c:pt idx="3">
                  <c:v>10</c:v>
                </c:pt>
              </c:numCache>
            </c:numRef>
          </c:val>
        </c:ser>
        <c:gapWidth val="150"/>
        <c:overlap val="0"/>
        <c:axId val="40060759"/>
        <c:axId val="35985923"/>
      </c:barChart>
      <c:catAx>
        <c:axId val="40060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985923"/>
        <c:crosses val="autoZero"/>
        <c:auto val="1"/>
        <c:lblAlgn val="ctr"/>
        <c:lblOffset val="100"/>
        <c:noMultiLvlLbl val="0"/>
      </c:catAx>
      <c:valAx>
        <c:axId val="3598592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06075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328</v>
      </c>
      <c r="D10" s="14" t="n">
        <v>16</v>
      </c>
      <c r="E10" s="14" t="n">
        <v>4</v>
      </c>
    </row>
    <row r="11" customFormat="false" ht="15" hidden="false" customHeight="false" outlineLevel="0" collapsed="false">
      <c r="A11" s="12" t="s">
        <v>30</v>
      </c>
      <c r="B11" s="12" t="s">
        <v>29</v>
      </c>
      <c r="C11" s="13" t="n">
        <v>203</v>
      </c>
      <c r="D11" s="14" t="n">
        <v>37</v>
      </c>
      <c r="E11" s="14" t="n">
        <v>8.6</v>
      </c>
    </row>
    <row r="12" customFormat="false" ht="15" hidden="false" customHeight="false" outlineLevel="0" collapsed="false">
      <c r="A12" s="15" t="s">
        <v>31</v>
      </c>
      <c r="B12" s="12" t="s">
        <v>29</v>
      </c>
      <c r="C12" s="13" t="n">
        <v>317</v>
      </c>
      <c r="D12" s="14" t="n">
        <v>23</v>
      </c>
      <c r="E12" s="14" t="n">
        <v>2.5</v>
      </c>
    </row>
    <row r="13" customFormat="false" ht="15" hidden="false" customHeight="false" outlineLevel="0" collapsed="false">
      <c r="A13" s="12" t="s">
        <v>32</v>
      </c>
      <c r="B13" s="12" t="s">
        <v>33</v>
      </c>
      <c r="C13" s="13" t="n">
        <v>263</v>
      </c>
      <c r="D13" s="14" t="n">
        <v>43</v>
      </c>
      <c r="E13" s="14" t="n">
        <v>8.7</v>
      </c>
    </row>
    <row r="14" customFormat="false" ht="15" hidden="false" customHeight="false" outlineLevel="0" collapsed="false">
      <c r="A14" s="12" t="s">
        <v>34</v>
      </c>
      <c r="B14" s="12" t="s">
        <v>35</v>
      </c>
      <c r="C14" s="13" t="n">
        <v>129</v>
      </c>
      <c r="D14" s="14" t="n">
        <v>32</v>
      </c>
      <c r="E14" s="14" t="n">
        <v>3.3</v>
      </c>
    </row>
    <row r="15" customFormat="false" ht="15" hidden="false" customHeight="false" outlineLevel="0" collapsed="false">
      <c r="A15" s="12" t="s">
        <v>36</v>
      </c>
      <c r="B15" s="12" t="s">
        <v>35</v>
      </c>
      <c r="C15" s="13" t="n">
        <v>398</v>
      </c>
      <c r="D15" s="14" t="n">
        <v>28</v>
      </c>
      <c r="E15" s="14" t="n">
        <v>3.6</v>
      </c>
    </row>
    <row r="16" customFormat="false" ht="15" hidden="false" customHeight="false" outlineLevel="0" collapsed="false">
      <c r="A16" s="12" t="s">
        <v>37</v>
      </c>
      <c r="B16" s="12" t="s">
        <v>29</v>
      </c>
      <c r="C16" s="13" t="n">
        <v>142</v>
      </c>
      <c r="D16" s="14" t="n">
        <v>36</v>
      </c>
      <c r="E16" s="14" t="n">
        <v>6.9</v>
      </c>
    </row>
    <row r="17" customFormat="false" ht="15" hidden="false" customHeight="false" outlineLevel="0" collapsed="false">
      <c r="A17" s="12" t="s">
        <v>38</v>
      </c>
      <c r="B17" s="12" t="s">
        <v>35</v>
      </c>
      <c r="C17" s="13" t="n">
        <v>268</v>
      </c>
      <c r="D17" s="14" t="n">
        <v>44</v>
      </c>
      <c r="E17" s="14" t="n">
        <v>6.5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6" t="str">
        <f aca="false">参数与输入!A10</f>
        <v>空压机组</v>
      </c>
      <c r="B4" s="17" t="n">
        <f aca="false">参数与输入!D10-参数与输入!E10</f>
        <v>12</v>
      </c>
      <c r="C4" s="18" t="n">
        <f aca="false">IF(参数与输入!D10=0,0,B4/参数与输入!D10)</f>
        <v>0.75</v>
      </c>
      <c r="D4" s="19" t="str">
        <f aca="false">IF(C4&gt;=参数与输入!$B$5,"达标","关注")</f>
        <v>达标</v>
      </c>
      <c r="E4" s="19" t="n">
        <f aca="false">RANK(C4,$C$4:$C$11)</f>
        <v>8</v>
      </c>
    </row>
    <row r="5" customFormat="false" ht="15" hidden="false" customHeight="false" outlineLevel="0" collapsed="false">
      <c r="A5" s="16" t="str">
        <f aca="false">参数与输入!A11</f>
        <v>注塑机</v>
      </c>
      <c r="B5" s="17" t="n">
        <f aca="false">参数与输入!D11-参数与输入!E11</f>
        <v>28.4</v>
      </c>
      <c r="C5" s="18" t="n">
        <f aca="false">IF(参数与输入!D11=0,0,B5/参数与输入!D11)</f>
        <v>0.767567567567568</v>
      </c>
      <c r="D5" s="19" t="str">
        <f aca="false">IF(C5&gt;=参数与输入!$B$5,"达标","关注")</f>
        <v>达标</v>
      </c>
      <c r="E5" s="19" t="n">
        <f aca="false">RANK(C5,$C$4:$C$11)</f>
        <v>7</v>
      </c>
    </row>
    <row r="6" customFormat="false" ht="15" hidden="false" customHeight="false" outlineLevel="0" collapsed="false">
      <c r="A6" s="16" t="str">
        <f aca="false">参数与输入!A12</f>
        <v>AGV小车</v>
      </c>
      <c r="B6" s="17" t="n">
        <f aca="false">参数与输入!D12-参数与输入!E12</f>
        <v>20.5</v>
      </c>
      <c r="C6" s="18" t="n">
        <f aca="false">IF(参数与输入!D12=0,0,B6/参数与输入!D12)</f>
        <v>0.891304347826087</v>
      </c>
      <c r="D6" s="19" t="str">
        <f aca="false">IF(C6&gt;=参数与输入!$B$5,"达标","关注")</f>
        <v>达标</v>
      </c>
      <c r="E6" s="19" t="n">
        <f aca="false">RANK(C6,$C$4:$C$11)</f>
        <v>2</v>
      </c>
    </row>
    <row r="7" customFormat="false" ht="15" hidden="false" customHeight="false" outlineLevel="0" collapsed="false">
      <c r="A7" s="16" t="str">
        <f aca="false">参数与输入!A13</f>
        <v>贴片机</v>
      </c>
      <c r="B7" s="17" t="n">
        <f aca="false">参数与输入!D13-参数与输入!E13</f>
        <v>34.3</v>
      </c>
      <c r="C7" s="18" t="n">
        <f aca="false">IF(参数与输入!D13=0,0,B7/参数与输入!D13)</f>
        <v>0.797674418604651</v>
      </c>
      <c r="D7" s="19" t="str">
        <f aca="false">IF(C7&gt;=参数与输入!$B$5,"达标","关注")</f>
        <v>达标</v>
      </c>
      <c r="E7" s="19" t="n">
        <f aca="false">RANK(C7,$C$4:$C$11)</f>
        <v>6</v>
      </c>
    </row>
    <row r="8" customFormat="false" ht="15" hidden="false" customHeight="false" outlineLevel="0" collapsed="false">
      <c r="A8" s="16" t="str">
        <f aca="false">参数与输入!A14</f>
        <v>工业机器人</v>
      </c>
      <c r="B8" s="17" t="n">
        <f aca="false">参数与输入!D14-参数与输入!E14</f>
        <v>28.7</v>
      </c>
      <c r="C8" s="18" t="n">
        <f aca="false">IF(参数与输入!D14=0,0,B8/参数与输入!D14)</f>
        <v>0.896875</v>
      </c>
      <c r="D8" s="19" t="str">
        <f aca="false">IF(C8&gt;=参数与输入!$B$5,"达标","关注")</f>
        <v>达标</v>
      </c>
      <c r="E8" s="19" t="n">
        <f aca="false">RANK(C8,$C$4:$C$11)</f>
        <v>1</v>
      </c>
    </row>
    <row r="9" customFormat="false" ht="15" hidden="false" customHeight="false" outlineLevel="0" collapsed="false">
      <c r="A9" s="16" t="str">
        <f aca="false">参数与输入!A15</f>
        <v>冷却塔</v>
      </c>
      <c r="B9" s="17" t="n">
        <f aca="false">参数与输入!D15-参数与输入!E15</f>
        <v>24.4</v>
      </c>
      <c r="C9" s="18" t="n">
        <f aca="false">IF(参数与输入!D15=0,0,B9/参数与输入!D15)</f>
        <v>0.871428571428571</v>
      </c>
      <c r="D9" s="19" t="str">
        <f aca="false">IF(C9&gt;=参数与输入!$B$5,"达标","关注")</f>
        <v>达标</v>
      </c>
      <c r="E9" s="19" t="n">
        <f aca="false">RANK(C9,$C$4:$C$11)</f>
        <v>3</v>
      </c>
    </row>
    <row r="10" customFormat="false" ht="15" hidden="false" customHeight="false" outlineLevel="0" collapsed="false">
      <c r="A10" s="16" t="str">
        <f aca="false">参数与输入!A16</f>
        <v>真空泵</v>
      </c>
      <c r="B10" s="17" t="n">
        <f aca="false">参数与输入!D16-参数与输入!E16</f>
        <v>29.1</v>
      </c>
      <c r="C10" s="18" t="n">
        <f aca="false">IF(参数与输入!D16=0,0,B10/参数与输入!D16)</f>
        <v>0.808333333333333</v>
      </c>
      <c r="D10" s="19" t="str">
        <f aca="false">IF(C10&gt;=参数与输入!$B$5,"达标","关注")</f>
        <v>达标</v>
      </c>
      <c r="E10" s="19" t="n">
        <f aca="false">RANK(C10,$C$4:$C$11)</f>
        <v>5</v>
      </c>
    </row>
    <row r="11" customFormat="false" ht="15" hidden="false" customHeight="false" outlineLevel="0" collapsed="false">
      <c r="A11" s="16" t="str">
        <f aca="false">参数与输入!A17</f>
        <v>传送系统</v>
      </c>
      <c r="B11" s="17" t="n">
        <f aca="false">参数与输入!D17-参数与输入!E17</f>
        <v>37.5</v>
      </c>
      <c r="C11" s="18" t="n">
        <f aca="false">IF(参数与输入!D17=0,0,B11/参数与输入!D17)</f>
        <v>0.852272727272727</v>
      </c>
      <c r="D11" s="19" t="str">
        <f aca="false">IF(C11&gt;=参数与输入!$B$5,"达标","关注")</f>
        <v>达标</v>
      </c>
      <c r="E11" s="19" t="n">
        <f aca="false">RANK(C11,$C$4:$C$11)</f>
        <v>4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20" t="s">
        <v>46</v>
      </c>
      <c r="B14" s="17" t="n">
        <f aca="false">SUM(B4:B11)</f>
        <v>214.9</v>
      </c>
    </row>
    <row r="15" customFormat="false" ht="15" hidden="false" customHeight="false" outlineLevel="0" collapsed="false">
      <c r="A15" s="20" t="s">
        <v>47</v>
      </c>
      <c r="B15" s="18" t="n">
        <f aca="false">AVERAGE(C4:C11)</f>
        <v>0.829431995754117</v>
      </c>
    </row>
    <row r="16" customFormat="false" ht="15" hidden="false" customHeight="false" outlineLevel="0" collapsed="false">
      <c r="A16" s="20" t="s">
        <v>48</v>
      </c>
      <c r="B16" s="21" t="n">
        <f aca="false">COUNTIF(D4:D11,"达标")</f>
        <v>8</v>
      </c>
    </row>
    <row r="17" customFormat="false" ht="15" hidden="false" customHeight="false" outlineLevel="0" collapsed="false">
      <c r="A17" s="20" t="s">
        <v>49</v>
      </c>
      <c r="B17" s="18" t="n">
        <f aca="false">MAX(C4:C11)</f>
        <v>0.896875</v>
      </c>
    </row>
    <row r="18" customFormat="false" ht="15" hidden="false" customHeight="false" outlineLevel="0" collapsed="false">
      <c r="A18" s="20" t="s">
        <v>50</v>
      </c>
      <c r="B18" s="18" t="n">
        <f aca="false">MIN(C4:C11)</f>
        <v>0.75</v>
      </c>
    </row>
    <row r="19" customFormat="false" ht="15" hidden="false" customHeight="false" outlineLevel="0" collapsed="false">
      <c r="A19" s="20" t="s">
        <v>51</v>
      </c>
      <c r="B19" s="22" t="n">
        <f aca="false">B14*参数与输入!$B$7</f>
        <v>2578.8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3" t="s">
        <v>58</v>
      </c>
      <c r="B4" s="19" t="n">
        <f aca="false">COUNTA(参数与输入!A10:A17)</f>
        <v>8</v>
      </c>
      <c r="C4" s="19" t="n">
        <v>8</v>
      </c>
      <c r="D4" s="19" t="str">
        <f aca="false">IF(B4=8,"通过","异常")</f>
        <v>通过</v>
      </c>
    </row>
    <row r="5" customFormat="false" ht="15" hidden="false" customHeight="false" outlineLevel="0" collapsed="false">
      <c r="A5" s="23" t="s">
        <v>59</v>
      </c>
      <c r="B5" s="19" t="n">
        <f aca="false">SUMPRODUCT(--ISNUMBER(参数与输入!C10:E17))</f>
        <v>24</v>
      </c>
      <c r="C5" s="19" t="n">
        <v>24</v>
      </c>
      <c r="D5" s="19" t="str">
        <f aca="false">IF(B5=24,"通过","异常")</f>
        <v>通过</v>
      </c>
    </row>
    <row r="6" customFormat="false" ht="15" hidden="false" customHeight="false" outlineLevel="0" collapsed="false">
      <c r="A6" s="23" t="s">
        <v>60</v>
      </c>
      <c r="B6" s="19" t="n">
        <f aca="false">SUMPRODUCT(--(参数与输入!E10:E17&gt;=参数与输入!D10:D17))</f>
        <v>0</v>
      </c>
      <c r="C6" s="19" t="n">
        <v>0</v>
      </c>
      <c r="D6" s="19" t="str">
        <f aca="false">IF(B6=0,"通过","异常")</f>
        <v>通过</v>
      </c>
    </row>
    <row r="7" customFormat="false" ht="15" hidden="false" customHeight="false" outlineLevel="0" collapsed="false">
      <c r="A7" s="23" t="s">
        <v>61</v>
      </c>
      <c r="B7" s="19" t="n">
        <f aca="false">ROUND(SUM(分析计算!B4:B11)-(SUM(参数与输入!D10:D17)-SUM(参数与输入!E10:E17)),4)</f>
        <v>0</v>
      </c>
      <c r="C7" s="19" t="n">
        <v>0</v>
      </c>
      <c r="D7" s="19" t="str">
        <f aca="false">IF(ABS(B7)&lt;0.001,"通过","异常")</f>
        <v>通过</v>
      </c>
    </row>
    <row r="8" customFormat="false" ht="15" hidden="false" customHeight="false" outlineLevel="0" collapsed="false">
      <c r="A8" s="23" t="s">
        <v>62</v>
      </c>
      <c r="B8" s="19" t="n">
        <f aca="false">SUMPRODUCT(--(分析计算!C4:C11&lt;0))+SUMPRODUCT(--(分析计算!C4:C11&gt;1))</f>
        <v>0</v>
      </c>
      <c r="C8" s="19" t="n">
        <v>0</v>
      </c>
      <c r="D8" s="19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4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3" t="s">
        <v>71</v>
      </c>
      <c r="B32" s="25" t="s">
        <v>72</v>
      </c>
      <c r="C32" s="15" t="n">
        <v>20</v>
      </c>
      <c r="D32" s="15" t="n">
        <v>75</v>
      </c>
    </row>
    <row r="33" customFormat="false" ht="15" hidden="false" customHeight="false" outlineLevel="0" collapsed="false">
      <c r="A33" s="23" t="s">
        <v>73</v>
      </c>
      <c r="B33" s="23" t="s">
        <v>74</v>
      </c>
      <c r="C33" s="15" t="n">
        <v>35</v>
      </c>
      <c r="D33" s="15" t="n">
        <v>6</v>
      </c>
    </row>
    <row r="34" customFormat="false" ht="15" hidden="false" customHeight="false" outlineLevel="0" collapsed="false">
      <c r="A34" s="23" t="s">
        <v>75</v>
      </c>
      <c r="B34" s="25" t="s">
        <v>72</v>
      </c>
      <c r="C34" s="15" t="n">
        <v>40</v>
      </c>
      <c r="D34" s="15" t="n">
        <v>12</v>
      </c>
    </row>
    <row r="35" customFormat="false" ht="15" hidden="false" customHeight="false" outlineLevel="0" collapsed="false">
      <c r="A35" s="23" t="s">
        <v>76</v>
      </c>
      <c r="B35" s="23" t="s">
        <v>77</v>
      </c>
      <c r="C35" s="15" t="n">
        <v>26</v>
      </c>
      <c r="D35" s="15" t="n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