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参数与输入" sheetId="2" state="visible" r:id="rId2"/>
    <sheet xmlns:r="http://schemas.openxmlformats.org/officeDocument/2006/relationships" name="分析计算" sheetId="3" state="visible" r:id="rId3"/>
    <sheet xmlns:r="http://schemas.openxmlformats.org/officeDocument/2006/relationships" name="校验" sheetId="4" state="visible" r:id="rId4"/>
    <sheet xmlns:r="http://schemas.openxmlformats.org/officeDocument/2006/relationships" name="图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808080"/>
      <sz val="10"/>
    </font>
    <font>
      <name val="Microsoft YaHei"/>
      <b val="1"/>
      <sz val="12"/>
    </font>
    <font>
      <name val="Microsoft YaHei"/>
      <color rgb="00000000"/>
      <sz val="11"/>
    </font>
    <font>
      <name val="Microsoft YaHei"/>
      <b val="1"/>
      <sz val="14"/>
    </font>
    <font>
      <name val="Microsoft YaHei"/>
      <color rgb="000000FF"/>
      <sz val="11"/>
    </font>
    <font>
      <name val="Microsoft YaHei"/>
      <color rgb="00808080"/>
      <sz val="9"/>
    </font>
    <font>
      <name val="Microsoft YaHei"/>
      <b val="1"/>
      <color rgb="00FFFFFF"/>
      <sz val="11"/>
    </font>
    <font>
      <name val="Microsoft YaHei"/>
      <color rgb="00008000"/>
      <sz val="11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2F5B8F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164" fontId="6" fillId="2" borderId="1" pivotButton="0" quotePrefix="0" xfId="0"/>
    <xf numFmtId="0" fontId="7" fillId="0" borderId="0" pivotButton="0" quotePrefix="0" xfId="0"/>
    <xf numFmtId="1" fontId="6" fillId="2" borderId="1" pivotButton="0" quotePrefix="0" xfId="0"/>
    <xf numFmtId="0" fontId="8" fillId="3" borderId="1" applyAlignment="1" pivotButton="0" quotePrefix="0" xfId="0">
      <alignment horizontal="center" vertical="center"/>
    </xf>
    <xf numFmtId="0" fontId="6" fillId="0" borderId="1" pivotButton="0" quotePrefix="0" xfId="0"/>
    <xf numFmtId="3" fontId="6" fillId="0" borderId="1" pivotButton="0" quotePrefix="0" xfId="0"/>
    <xf numFmtId="4" fontId="6" fillId="0" borderId="1" pivotButton="0" quotePrefix="0" xfId="0"/>
    <xf numFmtId="0" fontId="9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0" fontId="4" fillId="4" borderId="0" pivotButton="0" quotePrefix="0" xfId="0"/>
    <xf numFmtId="1" fontId="4" fillId="0" borderId="1" pivotButton="0" quotePrefix="0" xfId="0"/>
    <xf numFmtId="165" fontId="4" fillId="0" borderId="1" pivotButton="0" quotePrefix="0" xfId="0"/>
    <xf numFmtId="0" fontId="4" fillId="0" borderId="1" pivotButton="0" quotePrefix="0" xfId="0"/>
    <xf numFmtId="0" fontId="3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人工漏检率(%) 与 AI漏检率(%) 对比（示例数据）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'参数与输入'!D9</f>
            </strRef>
          </tx>
          <spPr>
            <a:ln xmlns:a="http://schemas.openxmlformats.org/drawingml/2006/main">
              <a:prstDash val="solid"/>
            </a:ln>
          </spPr>
          <cat>
            <numRef>
              <f>'参数与输入'!$A$10:$A$17</f>
            </numRef>
          </cat>
          <val>
            <numRef>
              <f>'参数与输入'!$D$10:$D$17</f>
            </numRef>
          </val>
        </ser>
        <ser>
          <idx val="1"/>
          <order val="1"/>
          <tx>
            <strRef>
              <f>'参数与输入'!E9</f>
            </strRef>
          </tx>
          <spPr>
            <a:ln xmlns:a="http://schemas.openxmlformats.org/drawingml/2006/main">
              <a:prstDash val="solid"/>
            </a:ln>
          </spPr>
          <cat>
            <numRef>
              <f>'参数与输入'!$A$10:$A$17</f>
            </numRef>
          </cat>
          <val>
            <numRef>
              <f>'参数与输入'!$E$10:$E$17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缺陷类型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数值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关键指标：现状 vs 目标（示例数据）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'图表'!C31</f>
            </strRef>
          </tx>
          <spPr>
            <a:ln xmlns:a="http://schemas.openxmlformats.org/drawingml/2006/main">
              <a:prstDash val="solid"/>
            </a:ln>
          </spPr>
          <cat>
            <numRef>
              <f>'图表'!$A$32:$A$35</f>
            </numRef>
          </cat>
          <val>
            <numRef>
              <f>'图表'!$C$32:$C$35</f>
            </numRef>
          </val>
        </ser>
        <ser>
          <idx val="1"/>
          <order val="1"/>
          <tx>
            <strRef>
              <f>'图表'!D31</f>
            </strRef>
          </tx>
          <spPr>
            <a:ln xmlns:a="http://schemas.openxmlformats.org/drawingml/2006/main">
              <a:prstDash val="solid"/>
            </a:ln>
          </spPr>
          <cat>
            <numRef>
              <f>'图表'!$A$32:$A$35</f>
            </numRef>
          </cat>
          <val>
            <numRef>
              <f>'图表'!$D$32:$D$35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936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29</row>
      <rowOff>0</rowOff>
    </from>
    <ext cx="648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2">
      <c r="B2" s="1" t="inlineStr">
        <is>
          <t>生产制造·质检视觉 数据登记与测算模板（示例）</t>
        </is>
      </c>
    </row>
    <row r="3">
      <c r="B3" s="2" t="inlineStr">
        <is>
          <t>境核AI · 场景体验库</t>
        </is>
      </c>
    </row>
    <row r="5" ht="42" customHeight="1">
      <c r="B5" s="3" t="inlineStr">
        <is>
          <t>适用场景</t>
        </is>
      </c>
      <c r="C5" s="4" t="inlineStr">
        <is>
          <t>生产制造行业「质检视觉」场景。产线外观缺陷依赖人工目检，漏检误检率高且人员流动大。本方案部署视觉检测模型覆盖划痕、虚焊、错位等缺陷类型，在线实时判定并回流疑难样本持续训练，人工仅复核边界样本。</t>
        </is>
      </c>
    </row>
    <row r="7" ht="42" customHeight="1">
      <c r="B7" s="3" t="inlineStr">
        <is>
          <t>使用方法</t>
        </is>
      </c>
      <c r="C7" s="4" t="inlineStr">
        <is>
          <t>① 在「参数与输入」工作表中修改蓝色字体单元格（阈值参数与示例数据）；② 「分析计算」与「校验」工作表将自动重算；③ 「图表」工作表联动刷新，可直接用于汇报。</t>
        </is>
      </c>
    </row>
    <row r="9" ht="42" customHeight="1">
      <c r="B9" s="3" t="inlineStr">
        <is>
          <t>配套文件</t>
        </is>
      </c>
      <c r="C9" s="4" t="inlineStr">
        <is>
          <t>本模板与同目录《019-industry-生产制造-质检视觉-主产物.docx》配套使用，前者提供方法与流程说明，二者亦可独立使用。</t>
        </is>
      </c>
    </row>
    <row r="11" ht="42" customHeight="1">
      <c r="B11" s="3" t="inlineStr">
        <is>
          <t>颜色约定</t>
        </is>
      </c>
      <c r="C11" s="4" t="inlineStr">
        <is>
          <t>蓝色字体＝可修改的输入值；黑色字体＝公式计算结果（请勿覆盖）；绿色字体＝跨表引用；黄色底纹＝关键假设。</t>
        </is>
      </c>
    </row>
    <row r="13" ht="42" customHeight="1">
      <c r="B13" s="3" t="inlineStr">
        <is>
          <t>数据声明</t>
        </is>
      </c>
      <c r="C13" s="4" t="inlineStr">
        <is>
          <t>本文件为「境核AI」场景体验库示例产物，文中全部数据均为虚构示例数据，仅用于功能演示与模板复用，不代表任何真实客户、真实项目或真实调研结果。</t>
        </is>
      </c>
    </row>
    <row r="15" ht="42" customHeight="1">
      <c r="B15" s="3" t="inlineStr">
        <is>
          <t>合规提示</t>
        </is>
      </c>
      <c r="C15" s="4" t="inlineStr">
        <is>
          <t>满足安全生产法规与 ISO9001/IATF16949 等质量体系要求，工艺数据与图纸按涉密等级管控。 AI 建议须经工艺工程师评审并小批量验证后方可固化为标准参数。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22" customWidth="1" min="4" max="4"/>
    <col width="22" customWidth="1" min="5" max="5"/>
  </cols>
  <sheetData>
    <row r="1">
      <c r="A1" s="5" t="inlineStr">
        <is>
          <t>缺陷类型检测效果统计（示例数据）</t>
        </is>
      </c>
    </row>
    <row r="2">
      <c r="A2" s="2" t="inlineStr">
        <is>
          <t>以下参数与数据均为可编辑输入区（蓝色字体），示例数据仅供演示。</t>
        </is>
      </c>
    </row>
    <row r="4">
      <c r="A4" s="3" t="inlineStr">
        <is>
          <t>模型参数</t>
        </is>
      </c>
    </row>
    <row r="5">
      <c r="A5" s="6" t="inlineStr">
        <is>
          <t>改善率达标阈值</t>
        </is>
      </c>
      <c r="B5" s="7" t="n">
        <v>0.3</v>
      </c>
      <c r="C5" s="8" t="inlineStr">
        <is>
          <t>达标判定标准：改善率≥该阈值记为“达标”</t>
        </is>
      </c>
    </row>
    <row r="6">
      <c r="A6" s="6" t="inlineStr">
        <is>
          <t>重点关注名额(TOP N)</t>
        </is>
      </c>
      <c r="B6" s="9" t="n">
        <v>3</v>
      </c>
      <c r="C6" s="8" t="inlineStr">
        <is>
          <t>排名前 N 的对象在分析中列为重点推广对象</t>
        </is>
      </c>
    </row>
    <row r="7">
      <c r="A7" s="6" t="inlineStr">
        <is>
          <t>年化换算期数</t>
        </is>
      </c>
      <c r="B7" s="9" t="n">
        <v>12</v>
      </c>
      <c r="C7" s="8" t="inlineStr">
        <is>
          <t>将单期改善量折算为年化口径的期数</t>
        </is>
      </c>
    </row>
    <row r="9">
      <c r="A9" s="10" t="inlineStr">
        <is>
          <t>缺陷类型</t>
        </is>
      </c>
      <c r="B9" s="10" t="inlineStr">
        <is>
          <t>所属产线</t>
        </is>
      </c>
      <c r="C9" s="10" t="inlineStr">
        <is>
          <t>日检测件数</t>
        </is>
      </c>
      <c r="D9" s="10" t="inlineStr">
        <is>
          <t>人工漏检率(%)</t>
        </is>
      </c>
      <c r="E9" s="10" t="inlineStr">
        <is>
          <t>AI漏检率(%)</t>
        </is>
      </c>
    </row>
    <row r="10">
      <c r="A10" s="11" t="inlineStr">
        <is>
          <t>表面划痕</t>
        </is>
      </c>
      <c r="B10" s="11" t="inlineStr">
        <is>
          <t>总装三线</t>
        </is>
      </c>
      <c r="C10" s="12" t="n">
        <v>4417</v>
      </c>
      <c r="D10" s="13" t="n">
        <v>6.9</v>
      </c>
      <c r="E10" s="13" t="n">
        <v>1.4</v>
      </c>
    </row>
    <row r="11">
      <c r="A11" s="11" t="inlineStr">
        <is>
          <t>焊点虚焊</t>
        </is>
      </c>
      <c r="B11" s="11" t="inlineStr">
        <is>
          <t>总装三线</t>
        </is>
      </c>
      <c r="C11" s="12" t="n">
        <v>9537</v>
      </c>
      <c r="D11" s="13" t="n">
        <v>5</v>
      </c>
      <c r="E11" s="13" t="n">
        <v>1.5</v>
      </c>
    </row>
    <row r="12">
      <c r="A12" s="11" t="inlineStr">
        <is>
          <t>尺寸偏差</t>
        </is>
      </c>
      <c r="B12" s="11" t="inlineStr">
        <is>
          <t>注塑二线</t>
        </is>
      </c>
      <c r="C12" s="12" t="n">
        <v>7858</v>
      </c>
      <c r="D12" s="13" t="n">
        <v>6</v>
      </c>
      <c r="E12" s="13" t="n">
        <v>0.7</v>
      </c>
    </row>
    <row r="13">
      <c r="A13" s="11" t="inlineStr">
        <is>
          <t>色差异常</t>
        </is>
      </c>
      <c r="B13" s="11" t="inlineStr">
        <is>
          <t>注塑二线</t>
        </is>
      </c>
      <c r="C13" s="12" t="n">
        <v>13727</v>
      </c>
      <c r="D13" s="13" t="n">
        <v>7.8</v>
      </c>
      <c r="E13" s="13" t="n">
        <v>2.1</v>
      </c>
    </row>
    <row r="14">
      <c r="A14" s="11" t="inlineStr">
        <is>
          <t>字符缺印</t>
        </is>
      </c>
      <c r="B14" s="11" t="inlineStr">
        <is>
          <t>注塑二线</t>
        </is>
      </c>
      <c r="C14" s="12" t="n">
        <v>13192</v>
      </c>
      <c r="D14" s="13" t="n">
        <v>3.1</v>
      </c>
      <c r="E14" s="13" t="n">
        <v>0.7</v>
      </c>
    </row>
    <row r="15">
      <c r="A15" s="11" t="inlineStr">
        <is>
          <t>装配错位</t>
        </is>
      </c>
      <c r="B15" s="11" t="inlineStr">
        <is>
          <t>SMT一线</t>
        </is>
      </c>
      <c r="C15" s="12" t="n">
        <v>9637</v>
      </c>
      <c r="D15" s="13" t="n">
        <v>3.6</v>
      </c>
      <c r="E15" s="13" t="n">
        <v>0.7</v>
      </c>
    </row>
    <row r="16">
      <c r="A16" s="11" t="inlineStr">
        <is>
          <t>毛刺飞边</t>
        </is>
      </c>
      <c r="B16" s="11" t="inlineStr">
        <is>
          <t>总装三线</t>
        </is>
      </c>
      <c r="C16" s="12" t="n">
        <v>5415</v>
      </c>
      <c r="D16" s="13" t="n">
        <v>7</v>
      </c>
      <c r="E16" s="13" t="n">
        <v>1.3</v>
      </c>
    </row>
    <row r="17">
      <c r="A17" s="11" t="inlineStr">
        <is>
          <t>异物混入</t>
        </is>
      </c>
      <c r="B17" s="11" t="inlineStr">
        <is>
          <t>SMT一线</t>
        </is>
      </c>
      <c r="C17" s="12" t="n">
        <v>16866</v>
      </c>
      <c r="D17" s="13" t="n">
        <v>6.8</v>
      </c>
      <c r="E17" s="13" t="n">
        <v>1.2</v>
      </c>
    </row>
    <row r="19">
      <c r="A19" s="8" t="inlineStr">
        <is>
          <t>注：上表为虚构示例数据，复用时请整行替换为本单位真实数据，行数增减需同步调整“分析计算”与“校验”表公式范围。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18" customWidth="1" min="3" max="3"/>
    <col width="12" customWidth="1" min="4" max="4"/>
    <col width="14" customWidth="1" min="5" max="5"/>
  </cols>
  <sheetData>
    <row r="1">
      <c r="A1" s="5" t="inlineStr">
        <is>
          <t>质检视觉效果测算（公式区，请勿手工覆盖）</t>
        </is>
      </c>
    </row>
    <row r="3">
      <c r="A3" s="10" t="inlineStr">
        <is>
          <t>缺陷类型</t>
        </is>
      </c>
      <c r="B3" s="10" t="inlineStr">
        <is>
          <t>改善量（人工漏检率(%)−AI漏检率(%)）</t>
        </is>
      </c>
      <c r="C3" s="10" t="inlineStr">
        <is>
          <t>漏检率下降幅度</t>
        </is>
      </c>
      <c r="D3" s="10" t="inlineStr">
        <is>
          <t>达标判定</t>
        </is>
      </c>
      <c r="E3" s="10" t="inlineStr">
        <is>
          <t>改善幅度排名</t>
        </is>
      </c>
    </row>
    <row r="4">
      <c r="A4" s="14">
        <f>'参数与输入'!A10</f>
        <v/>
      </c>
      <c r="B4" s="15">
        <f>'参数与输入'!D10-'参数与输入'!E10</f>
        <v/>
      </c>
      <c r="C4" s="16">
        <f>IF('参数与输入'!D10=0,0,B4/'参数与输入'!D10)</f>
        <v/>
      </c>
      <c r="D4" s="17">
        <f>IF(C4&gt;='参数与输入'!$B$5,"达标","关注")</f>
        <v/>
      </c>
      <c r="E4" s="17">
        <f>RANK(C4,$C$4:$C$11)</f>
        <v/>
      </c>
    </row>
    <row r="5">
      <c r="A5" s="14">
        <f>'参数与输入'!A11</f>
        <v/>
      </c>
      <c r="B5" s="15">
        <f>'参数与输入'!D11-'参数与输入'!E11</f>
        <v/>
      </c>
      <c r="C5" s="16">
        <f>IF('参数与输入'!D11=0,0,B5/'参数与输入'!D11)</f>
        <v/>
      </c>
      <c r="D5" s="17">
        <f>IF(C5&gt;='参数与输入'!$B$5,"达标","关注")</f>
        <v/>
      </c>
      <c r="E5" s="17">
        <f>RANK(C5,$C$4:$C$11)</f>
        <v/>
      </c>
    </row>
    <row r="6">
      <c r="A6" s="14">
        <f>'参数与输入'!A12</f>
        <v/>
      </c>
      <c r="B6" s="15">
        <f>'参数与输入'!D12-'参数与输入'!E12</f>
        <v/>
      </c>
      <c r="C6" s="16">
        <f>IF('参数与输入'!D12=0,0,B6/'参数与输入'!D12)</f>
        <v/>
      </c>
      <c r="D6" s="17">
        <f>IF(C6&gt;='参数与输入'!$B$5,"达标","关注")</f>
        <v/>
      </c>
      <c r="E6" s="17">
        <f>RANK(C6,$C$4:$C$11)</f>
        <v/>
      </c>
    </row>
    <row r="7">
      <c r="A7" s="14">
        <f>'参数与输入'!A13</f>
        <v/>
      </c>
      <c r="B7" s="15">
        <f>'参数与输入'!D13-'参数与输入'!E13</f>
        <v/>
      </c>
      <c r="C7" s="16">
        <f>IF('参数与输入'!D13=0,0,B7/'参数与输入'!D13)</f>
        <v/>
      </c>
      <c r="D7" s="17">
        <f>IF(C7&gt;='参数与输入'!$B$5,"达标","关注")</f>
        <v/>
      </c>
      <c r="E7" s="17">
        <f>RANK(C7,$C$4:$C$11)</f>
        <v/>
      </c>
    </row>
    <row r="8">
      <c r="A8" s="14">
        <f>'参数与输入'!A14</f>
        <v/>
      </c>
      <c r="B8" s="15">
        <f>'参数与输入'!D14-'参数与输入'!E14</f>
        <v/>
      </c>
      <c r="C8" s="16">
        <f>IF('参数与输入'!D14=0,0,B8/'参数与输入'!D14)</f>
        <v/>
      </c>
      <c r="D8" s="17">
        <f>IF(C8&gt;='参数与输入'!$B$5,"达标","关注")</f>
        <v/>
      </c>
      <c r="E8" s="17">
        <f>RANK(C8,$C$4:$C$11)</f>
        <v/>
      </c>
    </row>
    <row r="9">
      <c r="A9" s="14">
        <f>'参数与输入'!A15</f>
        <v/>
      </c>
      <c r="B9" s="15">
        <f>'参数与输入'!D15-'参数与输入'!E15</f>
        <v/>
      </c>
      <c r="C9" s="16">
        <f>IF('参数与输入'!D15=0,0,B9/'参数与输入'!D15)</f>
        <v/>
      </c>
      <c r="D9" s="17">
        <f>IF(C9&gt;='参数与输入'!$B$5,"达标","关注")</f>
        <v/>
      </c>
      <c r="E9" s="17">
        <f>RANK(C9,$C$4:$C$11)</f>
        <v/>
      </c>
    </row>
    <row r="10">
      <c r="A10" s="14">
        <f>'参数与输入'!A16</f>
        <v/>
      </c>
      <c r="B10" s="15">
        <f>'参数与输入'!D16-'参数与输入'!E16</f>
        <v/>
      </c>
      <c r="C10" s="16">
        <f>IF('参数与输入'!D16=0,0,B10/'参数与输入'!D16)</f>
        <v/>
      </c>
      <c r="D10" s="17">
        <f>IF(C10&gt;='参数与输入'!$B$5,"达标","关注")</f>
        <v/>
      </c>
      <c r="E10" s="17">
        <f>RANK(C10,$C$4:$C$11)</f>
        <v/>
      </c>
    </row>
    <row r="11">
      <c r="A11" s="14">
        <f>'参数与输入'!A17</f>
        <v/>
      </c>
      <c r="B11" s="15">
        <f>'参数与输入'!D17-'参数与输入'!E17</f>
        <v/>
      </c>
      <c r="C11" s="16">
        <f>IF('参数与输入'!D17=0,0,B11/'参数与输入'!D17)</f>
        <v/>
      </c>
      <c r="D11" s="17">
        <f>IF(C11&gt;='参数与输入'!$B$5,"达标","关注")</f>
        <v/>
      </c>
      <c r="E11" s="17">
        <f>RANK(C11,$C$4:$C$11)</f>
        <v/>
      </c>
    </row>
    <row r="13">
      <c r="A13" s="3" t="inlineStr">
        <is>
          <t>汇总指标</t>
        </is>
      </c>
    </row>
    <row r="14">
      <c r="A14" s="18" t="inlineStr">
        <is>
          <t>改善量合计</t>
        </is>
      </c>
      <c r="B14" s="15">
        <f>SUM(B4:B11)</f>
        <v/>
      </c>
    </row>
    <row r="15">
      <c r="A15" s="18" t="inlineStr">
        <is>
          <t>平均改善率</t>
        </is>
      </c>
      <c r="B15" s="16">
        <f>AVERAGE(C4:C11)</f>
        <v/>
      </c>
    </row>
    <row r="16">
      <c r="A16" s="18" t="inlineStr">
        <is>
          <t>达标对象数</t>
        </is>
      </c>
      <c r="B16" s="19">
        <f>COUNTIF(D4:D11,"达标")</f>
        <v/>
      </c>
    </row>
    <row r="17">
      <c r="A17" s="18" t="inlineStr">
        <is>
          <t>最高改善率</t>
        </is>
      </c>
      <c r="B17" s="16">
        <f>MAX(C4:C11)</f>
        <v/>
      </c>
    </row>
    <row r="18">
      <c r="A18" s="18" t="inlineStr">
        <is>
          <t>最低改善率</t>
        </is>
      </c>
      <c r="B18" s="16">
        <f>MIN(C4:C11)</f>
        <v/>
      </c>
    </row>
    <row r="19">
      <c r="A19" s="18" t="inlineStr">
        <is>
          <t>年化改善量（合计×期数）</t>
        </is>
      </c>
      <c r="B19" s="20">
        <f>B14*'参数与输入'!$B$7</f>
        <v/>
      </c>
    </row>
    <row r="21">
      <c r="A21" s="8" t="inlineStr">
        <is>
          <t>说明：年化改善量为“单期改善量合计 × 年化期数”的粗略折算，实际推广收益请按业务口径复核。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2" customWidth="1" min="4" max="4"/>
  </cols>
  <sheetData>
    <row r="1">
      <c r="A1" s="5" t="inlineStr">
        <is>
          <t>数据质量与勾稽校验（自动重算）</t>
        </is>
      </c>
    </row>
    <row r="3">
      <c r="A3" s="10" t="inlineStr">
        <is>
          <t>校验项</t>
        </is>
      </c>
      <c r="B3" s="10" t="inlineStr">
        <is>
          <t>校验公式结果</t>
        </is>
      </c>
      <c r="C3" s="10" t="inlineStr">
        <is>
          <t>期望</t>
        </is>
      </c>
      <c r="D3" s="10" t="inlineStr">
        <is>
          <t>状态</t>
        </is>
      </c>
    </row>
    <row r="4">
      <c r="A4" s="21" t="inlineStr">
        <is>
          <t>数据记录条数</t>
        </is>
      </c>
      <c r="B4" s="17">
        <f>COUNTA('参数与输入'!A10:A17)</f>
        <v/>
      </c>
      <c r="C4" s="17" t="n">
        <v>8</v>
      </c>
      <c r="D4" s="17">
        <f>IF(B4=8,"通过","异常")</f>
        <v/>
      </c>
    </row>
    <row r="5">
      <c r="A5" s="21" t="inlineStr">
        <is>
          <t>数值列完整性（3列×8行）</t>
        </is>
      </c>
      <c r="B5" s="17">
        <f>SUMPRODUCT(--ISNUMBER('参数与输入'!C10:E17))</f>
        <v/>
      </c>
      <c r="C5" s="17" t="n">
        <v>24</v>
      </c>
      <c r="D5" s="17">
        <f>IF(B5=24,"通过","异常")</f>
        <v/>
      </c>
    </row>
    <row r="6">
      <c r="A6" s="21" t="inlineStr">
        <is>
          <t>优化方向校验（优化值≥基准值的行数）</t>
        </is>
      </c>
      <c r="B6" s="17">
        <f>SUMPRODUCT(--('参数与输入'!E10:E17&gt;='参数与输入'!D10:D17))</f>
        <v/>
      </c>
      <c r="C6" s="17" t="n">
        <v>0</v>
      </c>
      <c r="D6" s="17">
        <f>IF(B6=0,"通过","异常")</f>
        <v/>
      </c>
    </row>
    <row r="7">
      <c r="A7" s="21" t="inlineStr">
        <is>
          <t>勾稽差异（明细改善量−汇总差值）</t>
        </is>
      </c>
      <c r="B7" s="17">
        <f>ROUND(SUM(分析计算!B4:B11)-(SUM('参数与输入'!D10:D17)-SUM('参数与输入'!E10:E17)),4)</f>
        <v/>
      </c>
      <c r="C7" s="17" t="n">
        <v>0</v>
      </c>
      <c r="D7" s="17">
        <f>IF(ABS(B7)&lt;0.001,"通过","异常")</f>
        <v/>
      </c>
    </row>
    <row r="8">
      <c r="A8" s="21" t="inlineStr">
        <is>
          <t>改善率取值范围（越界行数）</t>
        </is>
      </c>
      <c r="B8" s="17">
        <f>SUMPRODUCT(--(分析计算!C4:C11&lt;0))+SUMPRODUCT(--(分析计算!C4:C11&gt;1))</f>
        <v/>
      </c>
      <c r="C8" s="17" t="n">
        <v>0</v>
      </c>
      <c r="D8" s="17">
        <f>IF(B8=0,"通过","异常")</f>
        <v/>
      </c>
    </row>
    <row r="10">
      <c r="A10" s="3" t="inlineStr">
        <is>
          <t>总体校验状态</t>
        </is>
      </c>
      <c r="B10" s="22">
        <f>IF(COUNTIF(D4:D8,"通过")=5,"全部通过","存在异常，请检查输入区")</f>
        <v/>
      </c>
    </row>
    <row r="12">
      <c r="A12" s="8" t="inlineStr">
        <is>
          <t>使用提示：替换示例数据后请先查看本表，全部通过后方可引用“分析计算”结果。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14" customWidth="1" min="4" max="4"/>
  </cols>
  <sheetData>
    <row r="1">
      <c r="A1" s="5" t="inlineStr">
        <is>
          <t>缺陷类型检测效果统计（示例数据）——基准 vs 优化对比</t>
        </is>
      </c>
    </row>
    <row r="30">
      <c r="A30" s="3" t="inlineStr">
        <is>
          <t>关键指标现状与目标（示例）</t>
        </is>
      </c>
    </row>
    <row r="31">
      <c r="A31" s="10" t="inlineStr">
        <is>
          <t>指标</t>
        </is>
      </c>
      <c r="B31" s="10" t="inlineStr">
        <is>
          <t>单位</t>
        </is>
      </c>
      <c r="C31" s="10" t="inlineStr">
        <is>
          <t>现状(示例)</t>
        </is>
      </c>
      <c r="D31" s="10" t="inlineStr">
        <is>
          <t>目标(示例)</t>
        </is>
      </c>
    </row>
    <row r="32">
      <c r="A32" s="21" t="inlineStr">
        <is>
          <t>漏检率</t>
        </is>
      </c>
      <c r="B32" s="21" t="inlineStr">
        <is>
          <t>%</t>
        </is>
      </c>
      <c r="C32" s="11" t="n">
        <v>5.2</v>
      </c>
      <c r="D32" s="11" t="n">
        <v>0.6</v>
      </c>
    </row>
    <row r="33">
      <c r="A33" s="21" t="inlineStr">
        <is>
          <t>误判率</t>
        </is>
      </c>
      <c r="B33" s="21" t="inlineStr">
        <is>
          <t>%</t>
        </is>
      </c>
      <c r="C33" s="11" t="n">
        <v>8</v>
      </c>
      <c r="D33" s="11" t="n">
        <v>2.5</v>
      </c>
    </row>
    <row r="34">
      <c r="A34" s="21" t="inlineStr">
        <is>
          <t>单件检测耗时</t>
        </is>
      </c>
      <c r="B34" s="21" t="inlineStr">
        <is>
          <t>秒</t>
        </is>
      </c>
      <c r="C34" s="11" t="n">
        <v>12</v>
      </c>
      <c r="D34" s="11" t="n">
        <v>0.8</v>
      </c>
    </row>
    <row r="35">
      <c r="A35" s="21" t="inlineStr">
        <is>
          <t>质检人力配置</t>
        </is>
      </c>
      <c r="B35" s="21" t="inlineStr">
        <is>
          <t>人/班</t>
        </is>
      </c>
      <c r="C35" s="11" t="n">
        <v>12</v>
      </c>
      <c r="D35" s="11" t="n">
        <v>4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2026-08-31T14:59:46Z</dcterms:created>
  <dcterms:modified xmlns:dcterms="http://purl.org/dc/terms/" xmlns:xsi="http://www.w3.org/2001/XMLSchema-instance" xsi:type="dcterms:W3CDTF">2026-08-31T14:59:46Z</dcterms:modified>
</cp:coreProperties>
</file>