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<sst xmlns="http://schemas.openxmlformats.org/spreadsheetml/2006/main" count="85" uniqueCount="77">
  <si>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教育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培训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个性化学习路径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</si>
  <si>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</si>
  <si>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</si>
  <si>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教育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培训行业「个性化学习路径」场景。学员基础差异大，统一进度导致强者吃不饱、弱者跟不上。本方案基于知识图谱与学情诊断，为每位学员生成动态学习路径，按掌握度自动推送练习与讲解，缩短薄弱知识点的攻克周期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</si>
  <si>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</si>
  <si>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</si>
  <si>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</si>
  <si>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016-industry-</t>
    </r>
    <r>
      <rPr>
        <sz val="11"/>
        <color rgb="FF000000"/>
        <rFont val="Noto Sans CJK SC"/>
        <family val="2"/>
      </rPr>
      <t xml:space="preserve">教育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培训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个性化学习路径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</si>
  <si>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</si>
  <si>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</si>
  <si>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</si>
  <si>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</si>
  <si>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</si>
  <si>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遵循教育主管部门相关规范与未成年人个人信息保护要求，学员数据最小化采集、分级授权访问。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结果仅作为教学辅助参考，涉及成绩评定与升学建议须由教师最终确认。</t>
    </r>
  </si>
  <si>
    <t xml:space="preserve">学习模块掌握周期统计（示例数据）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</si>
  <si>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</si>
  <si>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</si>
  <si>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</si>
  <si>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</si>
  <si>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</si>
  <si>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</si>
  <si>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</si>
  <si>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</si>
  <si>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学习模块</t>
  </si>
  <si>
    <t xml:space="preserve">难度层级</t>
  </si>
  <si>
    <t xml:space="preserve">知识点数量</t>
  </si>
  <si>
    <r>
      <rPr>
        <b val="true"/>
        <sz val="11"/>
        <color rgb="FFFFFFFF"/>
        <rFont val="Noto Sans CJK SC"/>
        <family val="2"/>
      </rPr>
      <t xml:space="preserve">常规掌握周期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</si>
  <si>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个性化路径周期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</si>
  <si>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函数与导数</t>
  </si>
  <si>
    <t xml:space="preserve">提高</t>
  </si>
  <si>
    <t xml:space="preserve">立体几何</t>
  </si>
  <si>
    <t xml:space="preserve">概率统计</t>
  </si>
  <si>
    <t xml:space="preserve">文言文阅读</t>
  </si>
  <si>
    <t xml:space="preserve">英语语法</t>
  </si>
  <si>
    <t xml:space="preserve">冲刺</t>
  </si>
  <si>
    <t xml:space="preserve">听力专项</t>
  </si>
  <si>
    <t xml:space="preserve">物理力学</t>
  </si>
  <si>
    <t xml:space="preserve">化学实验探究</t>
  </si>
  <si>
    <t xml:space="preserve">注：上表为虚构示例数据，复用时请整行替换为本单位真实数据，行数增减需同步调整“分析计算”与“校验”表公式范围。</t>
  </si>
  <si>
    <t xml:space="preserve">个性化学习路径效果测算（公式区，请勿手工覆盖）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</si>
  <si>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改善量（常规掌握周期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)−</t>
    </r>
    <r>
      <rPr>
        <b val="true"/>
        <sz val="11"/>
        <color rgb="FFFFFFFF"/>
        <rFont val="Noto Sans CJK SC"/>
        <family val="2"/>
      </rPr>
      <t xml:space="preserve">个性化路径周期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天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</si>
  <si>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学习周期缩短率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</si>
  <si>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</si>
  <si>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</si>
  <si>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</si>
  <si>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</si>
  <si>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</si>
  <si>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</si>
  <si>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</si>
  <si>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</si>
  <si>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</si>
  <si>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</si>
  <si>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</si>
  <si>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</si>
  <si>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</si>
  <si>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</si>
  <si>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</si>
  <si>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</si>
  <si>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</si>
  <si>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</si>
  <si>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</si>
  <si>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</si>
  <si>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</si>
  <si>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</si>
  <si>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学习模块掌握周期统计（示例数据）——基准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</si>
  <si>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</si>
  <si>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</si>
  <si>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</si>
  <si>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</si>
  <si>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</si>
  <si>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阶段目标达成率</t>
  </si>
  <si>
    <t xml:space="preserve">%</t>
  </si>
  <si>
    <t xml:space="preserve">无效刷题占比</t>
  </si>
  <si>
    <t xml:space="preserve">计划调整周期</t>
  </si>
  <si>
    <t xml:space="preserve">天</t>
  </si>
  <si>
    <t xml:space="preserve">知识点掌握速度</t>
  </si>
  <si>
    <r>
      <rPr>
        <sz val="11"/>
        <color rgb="FF000000"/>
        <rFont val="Noto Sans CJK SC"/>
        <family val="2"/>
      </rPr>
      <t xml:space="preserve">个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周</t>
    </r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</si>
</sst>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常规掌握周期(天) 与 个性化路径周期(天)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常规掌握周期(天)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函数与导数</c:v>
                </c:pt>
                <c:pt idx="1">
                  <c:v>立体几何</c:v>
                </c:pt>
                <c:pt idx="2">
                  <c:v>概率统计</c:v>
                </c:pt>
                <c:pt idx="3">
                  <c:v>文言文阅读</c:v>
                </c:pt>
                <c:pt idx="4">
                  <c:v>英语语法</c:v>
                </c:pt>
                <c:pt idx="5">
                  <c:v>听力专项</c:v>
                </c:pt>
                <c:pt idx="6">
                  <c:v>物理力学</c:v>
                </c:pt>
                <c:pt idx="7">
                  <c:v>化学实验探究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20</c:v>
                </c:pt>
                <c:pt idx="1">
                  <c:v>18</c:v>
                </c:pt>
                <c:pt idx="2">
                  <c:v>23</c:v>
                </c:pt>
                <c:pt idx="3">
                  <c:v>23</c:v>
                </c:pt>
                <c:pt idx="4">
                  <c:v>10</c:v>
                </c:pt>
                <c:pt idx="5">
                  <c:v>10</c:v>
                </c:pt>
                <c:pt idx="6">
                  <c:v>23</c:v>
                </c:pt>
                <c:pt idx="7">
                  <c:v>24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个性化路径周期(天)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函数与导数</c:v>
                </c:pt>
                <c:pt idx="1">
                  <c:v>立体几何</c:v>
                </c:pt>
                <c:pt idx="2">
                  <c:v>概率统计</c:v>
                </c:pt>
                <c:pt idx="3">
                  <c:v>文言文阅读</c:v>
                </c:pt>
                <c:pt idx="4">
                  <c:v>英语语法</c:v>
                </c:pt>
                <c:pt idx="5">
                  <c:v>听力专项</c:v>
                </c:pt>
                <c:pt idx="6">
                  <c:v>物理力学</c:v>
                </c:pt>
                <c:pt idx="7">
                  <c:v>化学实验探究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12.1</c:v>
                </c:pt>
                <c:pt idx="1">
                  <c:v>12</c:v>
                </c:pt>
                <c:pt idx="2">
                  <c:v>11.6</c:v>
                </c:pt>
                <c:pt idx="3">
                  <c:v>17</c:v>
                </c:pt>
                <c:pt idx="4">
                  <c:v>5.6</c:v>
                </c:pt>
                <c:pt idx="5">
                  <c:v>5.4</c:v>
                </c:pt>
                <c:pt idx="6">
                  <c:v>14.2</c:v>
                </c:pt>
                <c:pt idx="7">
                  <c:v>17.9</c:v>
                </c:pt>
              </c:numCache>
            </c:numRef>
          </c:val>
        </c:ser>
        <c:gapWidth val="150"/>
        <c:overlap val="0"/>
        <c:axId val="68432078"/>
        <c:axId val="96831478"/>
      </c:barChart>
      <c:catAx>
        <c:axId val="6843207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学习模块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831478"/>
        <c:crosses val="autoZero"/>
        <c:auto val="1"/>
        <c:lblAlgn val="ctr"/>
        <c:lblOffset val="100"/>
        <c:noMultiLvlLbl val="0"/>
      </c:catAx>
      <c:valAx>
        <c:axId val="9683147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43207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阶段目标达成率</c:v>
                </c:pt>
                <c:pt idx="1">
                  <c:v>无效刷题占比</c:v>
                </c:pt>
                <c:pt idx="2">
                  <c:v>计划调整周期</c:v>
                </c:pt>
                <c:pt idx="3">
                  <c:v>知识点掌握速度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62</c:v>
                </c:pt>
                <c:pt idx="1">
                  <c:v>35</c:v>
                </c:pt>
                <c:pt idx="2">
                  <c:v>14</c:v>
                </c:pt>
                <c:pt idx="3">
                  <c:v>4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阶段目标达成率</c:v>
                </c:pt>
                <c:pt idx="1">
                  <c:v>无效刷题占比</c:v>
                </c:pt>
                <c:pt idx="2">
                  <c:v>计划调整周期</c:v>
                </c:pt>
                <c:pt idx="3">
                  <c:v>知识点掌握速度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85</c:v>
                </c:pt>
                <c:pt idx="1">
                  <c:v>12</c:v>
                </c:pt>
                <c:pt idx="2">
                  <c:v>1</c:v>
                </c:pt>
                <c:pt idx="3">
                  <c:v>7</c:v>
                </c:pt>
              </c:numCache>
            </c:numRef>
          </c:val>
        </c:ser>
        <c:gapWidth val="150"/>
        <c:overlap val="0"/>
        <c:axId val="12223907"/>
        <c:axId val="56212715"/>
      </c:barChart>
      <c:catAx>
        <c:axId val="122239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212715"/>
        <c:crosses val="autoZero"/>
        <c:auto val="1"/>
        <c:lblAlgn val="ctr"/>
        <c:lblOffset val="100"/>
        <c:noMultiLvlLbl val="0"/>
      </c:catAx>
      <c:valAx>
        <c:axId val="5621271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22390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0" t="s">
        <v>27</v>
      </c>
    </row>
    <row r="10" customFormat="false" ht="15" hidden="false" customHeight="false" outlineLevel="0" collapsed="false">
      <c r="A10" s="11" t="s">
        <v>28</v>
      </c>
      <c r="B10" s="11" t="s">
        <v>29</v>
      </c>
      <c r="C10" s="12" t="n">
        <v>42</v>
      </c>
      <c r="D10" s="13" t="n">
        <v>20</v>
      </c>
      <c r="E10" s="13" t="n">
        <v>12.1</v>
      </c>
    </row>
    <row r="11" customFormat="false" ht="15" hidden="false" customHeight="false" outlineLevel="0" collapsed="false">
      <c r="A11" s="11" t="s">
        <v>30</v>
      </c>
      <c r="B11" s="11" t="s">
        <v>29</v>
      </c>
      <c r="C11" s="12" t="n">
        <v>12</v>
      </c>
      <c r="D11" s="13" t="n">
        <v>18</v>
      </c>
      <c r="E11" s="13" t="n">
        <v>12</v>
      </c>
    </row>
    <row r="12" customFormat="false" ht="15" hidden="false" customHeight="false" outlineLevel="0" collapsed="false">
      <c r="A12" s="11" t="s">
        <v>31</v>
      </c>
      <c r="B12" s="11" t="s">
        <v>29</v>
      </c>
      <c r="C12" s="12" t="n">
        <v>27</v>
      </c>
      <c r="D12" s="13" t="n">
        <v>23</v>
      </c>
      <c r="E12" s="13" t="n">
        <v>11.6</v>
      </c>
    </row>
    <row r="13" customFormat="false" ht="15" hidden="false" customHeight="false" outlineLevel="0" collapsed="false">
      <c r="A13" s="11" t="s">
        <v>32</v>
      </c>
      <c r="B13" s="11" t="s">
        <v>29</v>
      </c>
      <c r="C13" s="12" t="n">
        <v>33</v>
      </c>
      <c r="D13" s="13" t="n">
        <v>23</v>
      </c>
      <c r="E13" s="13" t="n">
        <v>17</v>
      </c>
    </row>
    <row r="14" customFormat="false" ht="15" hidden="false" customHeight="false" outlineLevel="0" collapsed="false">
      <c r="A14" s="11" t="s">
        <v>33</v>
      </c>
      <c r="B14" s="11" t="s">
        <v>34</v>
      </c>
      <c r="C14" s="12" t="n">
        <v>31</v>
      </c>
      <c r="D14" s="13" t="n">
        <v>10</v>
      </c>
      <c r="E14" s="13" t="n">
        <v>5.6</v>
      </c>
    </row>
    <row r="15" customFormat="false" ht="15" hidden="false" customHeight="false" outlineLevel="0" collapsed="false">
      <c r="A15" s="11" t="s">
        <v>35</v>
      </c>
      <c r="B15" s="11" t="s">
        <v>34</v>
      </c>
      <c r="C15" s="12" t="n">
        <v>28</v>
      </c>
      <c r="D15" s="13" t="n">
        <v>10</v>
      </c>
      <c r="E15" s="13" t="n">
        <v>5.4</v>
      </c>
    </row>
    <row r="16" customFormat="false" ht="15" hidden="false" customHeight="false" outlineLevel="0" collapsed="false">
      <c r="A16" s="11" t="s">
        <v>36</v>
      </c>
      <c r="B16" s="11" t="s">
        <v>34</v>
      </c>
      <c r="C16" s="12" t="n">
        <v>54</v>
      </c>
      <c r="D16" s="13" t="n">
        <v>23</v>
      </c>
      <c r="E16" s="13" t="n">
        <v>14.2</v>
      </c>
    </row>
    <row r="17" customFormat="false" ht="15" hidden="false" customHeight="false" outlineLevel="0" collapsed="false">
      <c r="A17" s="11" t="s">
        <v>37</v>
      </c>
      <c r="B17" s="11" t="s">
        <v>34</v>
      </c>
      <c r="C17" s="12" t="n">
        <v>52</v>
      </c>
      <c r="D17" s="13" t="n">
        <v>24</v>
      </c>
      <c r="E17" s="13" t="n">
        <v>17.9</v>
      </c>
    </row>
    <row r="19" customFormat="false" ht="15" hidden="false" customHeight="false" outlineLevel="0" collapsed="false">
      <c r="A19" s="8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39</v>
      </c>
    </row>
    <row r="3" customFormat="false" ht="15" hidden="false" customHeight="false" outlineLevel="0" collapsed="false">
      <c r="A3" s="10" t="s">
        <v>23</v>
      </c>
      <c r="B3" s="10" t="s">
        <v>40</v>
      </c>
      <c r="C3" s="10" t="s">
        <v>41</v>
      </c>
      <c r="D3" s="10" t="s">
        <v>42</v>
      </c>
      <c r="E3" s="10" t="s">
        <v>43</v>
      </c>
    </row>
    <row r="4" customFormat="false" ht="15" hidden="false" customHeight="false" outlineLevel="0" collapsed="false">
      <c r="A4" s="14" t="str">
        <f aca="false">参数与输入!A10</f>
        <v>函数与导数</v>
      </c>
      <c r="B4" s="15" t="n">
        <f aca="false">参数与输入!D10-参数与输入!E10</f>
        <v>7.9</v>
      </c>
      <c r="C4" s="16" t="n">
        <f aca="false">IF(参数与输入!D10=0,0,B4/参数与输入!D10)</f>
        <v>0.395</v>
      </c>
      <c r="D4" s="17" t="str">
        <f aca="false">IF(C4&gt;=参数与输入!$B$5,"达标","关注")</f>
        <v>达标</v>
      </c>
      <c r="E4" s="17" t="n">
        <f aca="false">RANK(C4,$C$4:$C$11)</f>
        <v>4</v>
      </c>
    </row>
    <row r="5" customFormat="false" ht="15" hidden="false" customHeight="false" outlineLevel="0" collapsed="false">
      <c r="A5" s="14" t="str">
        <f aca="false">参数与输入!A11</f>
        <v>立体几何</v>
      </c>
      <c r="B5" s="15" t="n">
        <f aca="false">参数与输入!D11-参数与输入!E11</f>
        <v>6</v>
      </c>
      <c r="C5" s="16" t="n">
        <f aca="false">IF(参数与输入!D11=0,0,B5/参数与输入!D11)</f>
        <v>0.333333333333333</v>
      </c>
      <c r="D5" s="17" t="str">
        <f aca="false">IF(C5&gt;=参数与输入!$B$5,"达标","关注")</f>
        <v>达标</v>
      </c>
      <c r="E5" s="17" t="n">
        <f aca="false">RANK(C5,$C$4:$C$11)</f>
        <v>6</v>
      </c>
    </row>
    <row r="6" customFormat="false" ht="15" hidden="false" customHeight="false" outlineLevel="0" collapsed="false">
      <c r="A6" s="14" t="str">
        <f aca="false">参数与输入!A12</f>
        <v>概率统计</v>
      </c>
      <c r="B6" s="15" t="n">
        <f aca="false">参数与输入!D12-参数与输入!E12</f>
        <v>11.4</v>
      </c>
      <c r="C6" s="16" t="n">
        <f aca="false">IF(参数与输入!D12=0,0,B6/参数与输入!D12)</f>
        <v>0.495652173913044</v>
      </c>
      <c r="D6" s="17" t="str">
        <f aca="false">IF(C6&gt;=参数与输入!$B$5,"达标","关注")</f>
        <v>达标</v>
      </c>
      <c r="E6" s="17" t="n">
        <f aca="false">RANK(C6,$C$4:$C$11)</f>
        <v>1</v>
      </c>
    </row>
    <row r="7" customFormat="false" ht="15" hidden="false" customHeight="false" outlineLevel="0" collapsed="false">
      <c r="A7" s="14" t="str">
        <f aca="false">参数与输入!A13</f>
        <v>文言文阅读</v>
      </c>
      <c r="B7" s="15" t="n">
        <f aca="false">参数与输入!D13-参数与输入!E13</f>
        <v>6</v>
      </c>
      <c r="C7" s="16" t="n">
        <f aca="false">IF(参数与输入!D13=0,0,B7/参数与输入!D13)</f>
        <v>0.260869565217391</v>
      </c>
      <c r="D7" s="17" t="str">
        <f aca="false">IF(C7&gt;=参数与输入!$B$5,"达标","关注")</f>
        <v>关注</v>
      </c>
      <c r="E7" s="17" t="n">
        <f aca="false">RANK(C7,$C$4:$C$11)</f>
        <v>7</v>
      </c>
    </row>
    <row r="8" customFormat="false" ht="15" hidden="false" customHeight="false" outlineLevel="0" collapsed="false">
      <c r="A8" s="14" t="str">
        <f aca="false">参数与输入!A14</f>
        <v>英语语法</v>
      </c>
      <c r="B8" s="15" t="n">
        <f aca="false">参数与输入!D14-参数与输入!E14</f>
        <v>4.4</v>
      </c>
      <c r="C8" s="16" t="n">
        <f aca="false">IF(参数与输入!D14=0,0,B8/参数与输入!D14)</f>
        <v>0.44</v>
      </c>
      <c r="D8" s="17" t="str">
        <f aca="false">IF(C8&gt;=参数与输入!$B$5,"达标","关注")</f>
        <v>达标</v>
      </c>
      <c r="E8" s="17" t="n">
        <f aca="false">RANK(C8,$C$4:$C$11)</f>
        <v>3</v>
      </c>
    </row>
    <row r="9" customFormat="false" ht="15" hidden="false" customHeight="false" outlineLevel="0" collapsed="false">
      <c r="A9" s="14" t="str">
        <f aca="false">参数与输入!A15</f>
        <v>听力专项</v>
      </c>
      <c r="B9" s="15" t="n">
        <f aca="false">参数与输入!D15-参数与输入!E15</f>
        <v>4.6</v>
      </c>
      <c r="C9" s="16" t="n">
        <f aca="false">IF(参数与输入!D15=0,0,B9/参数与输入!D15)</f>
        <v>0.46</v>
      </c>
      <c r="D9" s="17" t="str">
        <f aca="false">IF(C9&gt;=参数与输入!$B$5,"达标","关注")</f>
        <v>达标</v>
      </c>
      <c r="E9" s="17" t="n">
        <f aca="false">RANK(C9,$C$4:$C$11)</f>
        <v>2</v>
      </c>
    </row>
    <row r="10" customFormat="false" ht="15" hidden="false" customHeight="false" outlineLevel="0" collapsed="false">
      <c r="A10" s="14" t="str">
        <f aca="false">参数与输入!A16</f>
        <v>物理力学</v>
      </c>
      <c r="B10" s="15" t="n">
        <f aca="false">参数与输入!D16-参数与输入!E16</f>
        <v>8.8</v>
      </c>
      <c r="C10" s="16" t="n">
        <f aca="false">IF(参数与输入!D16=0,0,B10/参数与输入!D16)</f>
        <v>0.382608695652174</v>
      </c>
      <c r="D10" s="17" t="str">
        <f aca="false">IF(C10&gt;=参数与输入!$B$5,"达标","关注")</f>
        <v>达标</v>
      </c>
      <c r="E10" s="17" t="n">
        <f aca="false">RANK(C10,$C$4:$C$11)</f>
        <v>5</v>
      </c>
    </row>
    <row r="11" customFormat="false" ht="15" hidden="false" customHeight="false" outlineLevel="0" collapsed="false">
      <c r="A11" s="14" t="str">
        <f aca="false">参数与输入!A17</f>
        <v>化学实验探究</v>
      </c>
      <c r="B11" s="15" t="n">
        <f aca="false">参数与输入!D17-参数与输入!E17</f>
        <v>6.1</v>
      </c>
      <c r="C11" s="16" t="n">
        <f aca="false">IF(参数与输入!D17=0,0,B11/参数与输入!D17)</f>
        <v>0.254166666666667</v>
      </c>
      <c r="D11" s="17" t="str">
        <f aca="false">IF(C11&gt;=参数与输入!$B$5,"达标","关注")</f>
        <v>关注</v>
      </c>
      <c r="E11" s="17" t="n">
        <f aca="false">RANK(C11,$C$4:$C$11)</f>
        <v>8</v>
      </c>
    </row>
    <row r="13" customFormat="false" ht="15" hidden="false" customHeight="false" outlineLevel="0" collapsed="false">
      <c r="A13" s="3" t="s">
        <v>44</v>
      </c>
    </row>
    <row r="14" customFormat="false" ht="15" hidden="false" customHeight="false" outlineLevel="0" collapsed="false">
      <c r="A14" s="18" t="s">
        <v>45</v>
      </c>
      <c r="B14" s="15" t="n">
        <f aca="false">SUM(B4:B11)</f>
        <v>55.2</v>
      </c>
    </row>
    <row r="15" customFormat="false" ht="15" hidden="false" customHeight="false" outlineLevel="0" collapsed="false">
      <c r="A15" s="18" t="s">
        <v>46</v>
      </c>
      <c r="B15" s="16" t="n">
        <f aca="false">AVERAGE(C4:C11)</f>
        <v>0.377703804347826</v>
      </c>
    </row>
    <row r="16" customFormat="false" ht="15" hidden="false" customHeight="false" outlineLevel="0" collapsed="false">
      <c r="A16" s="18" t="s">
        <v>47</v>
      </c>
      <c r="B16" s="19" t="n">
        <f aca="false">COUNTIF(D4:D11,"达标")</f>
        <v>6</v>
      </c>
    </row>
    <row r="17" customFormat="false" ht="15" hidden="false" customHeight="false" outlineLevel="0" collapsed="false">
      <c r="A17" s="18" t="s">
        <v>48</v>
      </c>
      <c r="B17" s="16" t="n">
        <f aca="false">MAX(C4:C11)</f>
        <v>0.495652173913044</v>
      </c>
    </row>
    <row r="18" customFormat="false" ht="15" hidden="false" customHeight="false" outlineLevel="0" collapsed="false">
      <c r="A18" s="18" t="s">
        <v>49</v>
      </c>
      <c r="B18" s="16" t="n">
        <f aca="false">MIN(C4:C11)</f>
        <v>0.254166666666667</v>
      </c>
    </row>
    <row r="19" customFormat="false" ht="15" hidden="false" customHeight="false" outlineLevel="0" collapsed="false">
      <c r="A19" s="18" t="s">
        <v>50</v>
      </c>
      <c r="B19" s="20" t="n">
        <f aca="false">B14*参数与输入!$B$7</f>
        <v>662.4</v>
      </c>
    </row>
    <row r="21" customFormat="false" ht="15" hidden="false" customHeight="false" outlineLevel="0" collapsed="false">
      <c r="A21" s="8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52</v>
      </c>
    </row>
    <row r="3" customFormat="false" ht="15" hidden="false" customHeight="false" outlineLevel="0" collapsed="false">
      <c r="A3" s="10" t="s">
        <v>53</v>
      </c>
      <c r="B3" s="10" t="s">
        <v>54</v>
      </c>
      <c r="C3" s="10" t="s">
        <v>55</v>
      </c>
      <c r="D3" s="10" t="s">
        <v>56</v>
      </c>
    </row>
    <row r="4" customFormat="false" ht="15" hidden="false" customHeight="false" outlineLevel="0" collapsed="false">
      <c r="A4" s="21" t="s">
        <v>57</v>
      </c>
      <c r="B4" s="17" t="n">
        <f aca="false">COUNTA(参数与输入!A10:A17)</f>
        <v>8</v>
      </c>
      <c r="C4" s="17" t="n">
        <v>8</v>
      </c>
      <c r="D4" s="17" t="str">
        <f aca="false">IF(B4=8,"通过","异常")</f>
        <v>通过</v>
      </c>
    </row>
    <row r="5" customFormat="false" ht="15" hidden="false" customHeight="false" outlineLevel="0" collapsed="false">
      <c r="A5" s="21" t="s">
        <v>58</v>
      </c>
      <c r="B5" s="17" t="n">
        <f aca="false">SUMPRODUCT(--ISNUMBER(参数与输入!C10:E17))</f>
        <v>24</v>
      </c>
      <c r="C5" s="17" t="n">
        <v>24</v>
      </c>
      <c r="D5" s="17" t="str">
        <f aca="false">IF(B5=24,"通过","异常")</f>
        <v>通过</v>
      </c>
    </row>
    <row r="6" customFormat="false" ht="15" hidden="false" customHeight="false" outlineLevel="0" collapsed="false">
      <c r="A6" s="21" t="s">
        <v>59</v>
      </c>
      <c r="B6" s="17" t="n">
        <f aca="false">SUMPRODUCT(--(参数与输入!E10:E17&gt;=参数与输入!D10:D17))</f>
        <v>0</v>
      </c>
      <c r="C6" s="17" t="n">
        <v>0</v>
      </c>
      <c r="D6" s="17" t="str">
        <f aca="false">IF(B6=0,"通过","异常")</f>
        <v>通过</v>
      </c>
    </row>
    <row r="7" customFormat="false" ht="15" hidden="false" customHeight="false" outlineLevel="0" collapsed="false">
      <c r="A7" s="21" t="s">
        <v>60</v>
      </c>
      <c r="B7" s="17" t="n">
        <f aca="false">ROUND(SUM(分析计算!B4:B11)-(SUM(参数与输入!D10:D17)-SUM(参数与输入!E10:E17)),4)</f>
        <v>0</v>
      </c>
      <c r="C7" s="17" t="n">
        <v>0</v>
      </c>
      <c r="D7" s="17" t="str">
        <f aca="false">IF(ABS(B7)&lt;0.001,"通过","异常")</f>
        <v>通过</v>
      </c>
    </row>
    <row r="8" customFormat="false" ht="15" hidden="false" customHeight="false" outlineLevel="0" collapsed="false">
      <c r="A8" s="21" t="s">
        <v>61</v>
      </c>
      <c r="B8" s="17" t="n">
        <f aca="false">SUMPRODUCT(--(分析计算!C4:C11&lt;0))+SUMPRODUCT(--(分析计算!C4:C11&gt;1))</f>
        <v>0</v>
      </c>
      <c r="C8" s="17" t="n">
        <v>0</v>
      </c>
      <c r="D8" s="17" t="str">
        <f aca="false">IF(B8=0,"通过","异常")</f>
        <v>通过</v>
      </c>
    </row>
    <row r="10" customFormat="false" ht="15" hidden="false" customHeight="false" outlineLevel="0" collapsed="false">
      <c r="A10" s="3" t="s">
        <v>62</v>
      </c>
      <c r="B10" s="22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64</v>
      </c>
    </row>
    <row r="30" customFormat="false" ht="15" hidden="false" customHeight="false" outlineLevel="0" collapsed="false">
      <c r="A30" s="3" t="s">
        <v>65</v>
      </c>
    </row>
    <row r="31" customFormat="false" ht="15" hidden="false" customHeight="false" outlineLevel="0" collapsed="false">
      <c r="A31" s="10" t="s">
        <v>66</v>
      </c>
      <c r="B31" s="10" t="s">
        <v>67</v>
      </c>
      <c r="C31" s="10" t="s">
        <v>68</v>
      </c>
      <c r="D31" s="10" t="s">
        <v>69</v>
      </c>
    </row>
    <row r="32" customFormat="false" ht="15" hidden="false" customHeight="false" outlineLevel="0" collapsed="false">
      <c r="A32" s="21" t="s">
        <v>70</v>
      </c>
      <c r="B32" s="23" t="s">
        <v>71</v>
      </c>
      <c r="C32" s="11" t="n">
        <v>62</v>
      </c>
      <c r="D32" s="11" t="n">
        <v>85</v>
      </c>
    </row>
    <row r="33" customFormat="false" ht="15" hidden="false" customHeight="false" outlineLevel="0" collapsed="false">
      <c r="A33" s="21" t="s">
        <v>72</v>
      </c>
      <c r="B33" s="23" t="s">
        <v>71</v>
      </c>
      <c r="C33" s="11" t="n">
        <v>35</v>
      </c>
      <c r="D33" s="11" t="n">
        <v>12</v>
      </c>
    </row>
    <row r="34" customFormat="false" ht="15" hidden="false" customHeight="false" outlineLevel="0" collapsed="false">
      <c r="A34" s="21" t="s">
        <v>73</v>
      </c>
      <c r="B34" s="21" t="s">
        <v>74</v>
      </c>
      <c r="C34" s="11" t="n">
        <v>14</v>
      </c>
      <c r="D34" s="11" t="n">
        <v>1</v>
      </c>
    </row>
    <row r="35" customFormat="false" ht="15" hidden="false" customHeight="false" outlineLevel="0" collapsed="false">
      <c r="A35" s="21" t="s">
        <v>75</v>
      </c>
      <c r="B35" s="21" t="s">
        <v>76</v>
      </c>
      <c r="C35" s="11" t="n">
        <v>4</v>
      </c>
      <c r="D35" s="11" t="n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2026-08-31T15:00:07Z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