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原始数据" sheetId="2" state="visible" r:id="rId3"/>
    <sheet name="指标计算" sheetId="3" state="visible" r:id="rId4"/>
    <sheet name="摘要看板" sheetId="4" state="visible" r:id="rId5"/>
    <sheet name="校验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<sst xmlns="http://schemas.openxmlformats.org/spreadsheetml/2006/main" count="125" uniqueCount="115">
  <si>
    <r>
      <rPr>
        <b val="true"/>
        <sz val="16"/>
        <color rgb="FF1F3864"/>
        <rFont val="Noto Sans CJK SC"/>
        <family val="2"/>
      </rPr>
      <t xml:space="preserve">研报摘要 </t>
    </r>
    <r>
      <rPr>
        <b val="true"/>
        <sz val="16"/>
        <color rgb="FF1F3864"/>
        <rFont val="Arial"/>
        <family val="0"/>
        <charset val="1"/>
      </rPr>
      <t xml:space="preserve">· </t>
    </r>
    <r>
      <rPr>
        <b val="true"/>
        <sz val="16"/>
        <color rgb="FF1F3864"/>
        <rFont val="Noto Sans CJK SC"/>
        <family val="2"/>
      </rPr>
      <t xml:space="preserve">配套数据模板（保险行业示例）</t>
    </r>
  </si>
  <si>
    <r>
      <rPr>
        <sz val="9"/>
        <color rgb="FF808080"/>
        <rFont val="Noto Sans CJK SC"/>
        <family val="2"/>
      </rPr>
      <t xml:space="preserve">配套文档：《</t>
    </r>
    <r>
      <rPr>
        <sz val="9"/>
        <color rgb="FF808080"/>
        <rFont val="Arial"/>
        <family val="0"/>
        <charset val="1"/>
      </rPr>
      <t xml:space="preserve">012-industry-</t>
    </r>
    <r>
      <rPr>
        <sz val="9"/>
        <color rgb="FF808080"/>
        <rFont val="Noto Sans CJK SC"/>
        <family val="2"/>
      </rPr>
      <t xml:space="preserve">金融</t>
    </r>
    <r>
      <rPr>
        <sz val="9"/>
        <color rgb="FF808080"/>
        <rFont val="Arial"/>
        <family val="0"/>
        <charset val="1"/>
      </rPr>
      <t xml:space="preserve">-</t>
    </r>
    <r>
      <rPr>
        <sz val="9"/>
        <color rgb="FF808080"/>
        <rFont val="Noto Sans CJK SC"/>
        <family val="2"/>
      </rPr>
      <t xml:space="preserve">保险</t>
    </r>
    <r>
      <rPr>
        <sz val="9"/>
        <color rgb="FF808080"/>
        <rFont val="Arial"/>
        <family val="0"/>
        <charset val="1"/>
      </rPr>
      <t xml:space="preserve">-</t>
    </r>
    <r>
      <rPr>
        <sz val="9"/>
        <color rgb="FF808080"/>
        <rFont val="Noto Sans CJK SC"/>
        <family val="2"/>
      </rPr>
      <t xml:space="preserve">研报摘要</t>
    </r>
    <r>
      <rPr>
        <sz val="9"/>
        <color rgb="FF808080"/>
        <rFont val="Arial"/>
        <family val="0"/>
        <charset val="1"/>
      </rPr>
      <t xml:space="preserve">-</t>
    </r>
    <r>
      <rPr>
        <sz val="9"/>
        <color rgb="FF808080"/>
        <rFont val="Noto Sans CJK SC"/>
        <family val="2"/>
      </rPr>
      <t xml:space="preserve">主产物</t>
    </r>
    <r>
      <rPr>
        <sz val="9"/>
        <color rgb="FF808080"/>
        <rFont val="Arial"/>
        <family val="0"/>
        <charset val="1"/>
      </rPr>
      <t xml:space="preserve">.docx</t>
    </r>
    <r>
      <rPr>
        <sz val="9"/>
        <color rgb="FF808080"/>
        <rFont val="Noto Sans CJK SC"/>
        <family val="2"/>
      </rPr>
      <t xml:space="preserve">》 </t>
    </r>
    <r>
      <rPr>
        <sz val="9"/>
        <color rgb="FF808080"/>
        <rFont val="Arial"/>
        <family val="0"/>
        <charset val="1"/>
      </rPr>
      <t xml:space="preserve">| </t>
    </r>
    <r>
      <rPr>
        <sz val="9"/>
        <color rgb="FF808080"/>
        <rFont val="Noto Sans CJK SC"/>
        <family val="2"/>
      </rPr>
      <t xml:space="preserve">版本 </t>
    </r>
    <r>
      <rPr>
        <sz val="9"/>
        <color rgb="FF808080"/>
        <rFont val="Arial"/>
        <family val="0"/>
        <charset val="1"/>
      </rPr>
      <t xml:space="preserve">v1.0 | 2026-08-31</t>
    </r>
  </si>
  <si>
    <t xml:space="preserve">示例数据声明</t>
  </si>
  <si>
    <r>
      <rPr>
        <sz val="10"/>
        <color rgb="FF7F6000"/>
        <rFont val="Noto Sans CJK SC"/>
        <family val="2"/>
      </rPr>
      <t xml:space="preserve">本工作簿为「境核</t>
    </r>
    <r>
      <rPr>
        <sz val="10"/>
        <color rgb="FF7F6000"/>
        <rFont val="Arial"/>
        <family val="0"/>
        <charset val="1"/>
      </rPr>
      <t xml:space="preserve">AI</t>
    </r>
    <r>
      <rPr>
        <sz val="10"/>
        <color rgb="FF7F6000"/>
        <rFont val="Noto Sans CJK SC"/>
        <family val="2"/>
      </rPr>
      <t xml:space="preserve">」场景体验库演示模板，全部公司与数据均为虚构示例，不代表真实机构研究结论，不构成投资建议。</t>
    </r>
  </si>
  <si>
    <t xml:space="preserve">工作表结构</t>
  </si>
  <si>
    <t xml:space="preserve">① 原始数据</t>
  </si>
  <si>
    <t xml:space="preserve">录入上市险企半年度关键原始指标与行业跟踪数据（蓝色字体为可修改输入项）。</t>
  </si>
  <si>
    <t xml:space="preserve">② 指标计算</t>
  </si>
  <si>
    <r>
      <rPr>
        <sz val="10"/>
        <rFont val="Noto Sans CJK SC"/>
        <family val="2"/>
      </rPr>
      <t xml:space="preserve">自动计算同比增速、</t>
    </r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利润率、</t>
    </r>
    <r>
      <rPr>
        <sz val="10"/>
        <rFont val="Arial"/>
        <family val="0"/>
        <charset val="1"/>
      </rPr>
      <t xml:space="preserve">EV</t>
    </r>
    <r>
      <rPr>
        <sz val="10"/>
        <rFont val="Noto Sans CJK SC"/>
        <family val="2"/>
      </rPr>
      <t xml:space="preserve">增幅、</t>
    </r>
    <r>
      <rPr>
        <sz val="10"/>
        <rFont val="Arial"/>
        <family val="0"/>
        <charset val="1"/>
      </rPr>
      <t xml:space="preserve">P/EV</t>
    </r>
    <r>
      <rPr>
        <sz val="10"/>
        <rFont val="Noto Sans CJK SC"/>
        <family val="2"/>
      </rPr>
      <t xml:space="preserve">等衍生指标，全部为公式，勿手工覆盖。</t>
    </r>
  </si>
  <si>
    <t xml:space="preserve">③ 摘要看板</t>
  </si>
  <si>
    <r>
      <rPr>
        <sz val="10"/>
        <rFont val="Noto Sans CJK SC"/>
        <family val="2"/>
      </rPr>
      <t xml:space="preserve">汇总研报摘要所需的核心结论数据与图表，可直接复制进</t>
    </r>
    <r>
      <rPr>
        <sz val="10"/>
        <rFont val="Arial"/>
        <family val="0"/>
        <charset val="1"/>
      </rPr>
      <t xml:space="preserve">Word</t>
    </r>
    <r>
      <rPr>
        <sz val="10"/>
        <rFont val="Noto Sans CJK SC"/>
        <family val="2"/>
      </rPr>
      <t xml:space="preserve">摘要正文。</t>
    </r>
  </si>
  <si>
    <t xml:space="preserve">④ 校验</t>
  </si>
  <si>
    <t xml:space="preserve">对输入与计算结果做逻辑校验（区间、正负、勾稽），发布前须确保全部为「通过」。</t>
  </si>
  <si>
    <t xml:space="preserve">颜色规范</t>
  </si>
  <si>
    <t xml:space="preserve">蓝色字体</t>
  </si>
  <si>
    <t xml:space="preserve">硬编码输入值，允许修改（黄色底纹为重点假设）。</t>
  </si>
  <si>
    <t xml:space="preserve">黑色字体</t>
  </si>
  <si>
    <t xml:space="preserve">公式与计算结果，请勿手工覆盖。</t>
  </si>
  <si>
    <t xml:space="preserve">绿色字体</t>
  </si>
  <si>
    <t xml:space="preserve">跨工作表引用链接。</t>
  </si>
  <si>
    <t xml:space="preserve">使用步骤</t>
  </si>
  <si>
    <t xml:space="preserve">Step 1</t>
  </si>
  <si>
    <t xml:space="preserve">在「原始数据」中替换为你的数据（保持单位：亿元；比率用小数）。</t>
  </si>
  <si>
    <t xml:space="preserve">Step 2</t>
  </si>
  <si>
    <t xml:space="preserve">打开「校验」确认全部通过；若有「异常」，按提示定位修正。</t>
  </si>
  <si>
    <t xml:space="preserve">Step 3</t>
  </si>
  <si>
    <t xml:space="preserve">在「摘要看板」查看自动生成的结论行与图表，粘贴进研报摘要文档。</t>
  </si>
  <si>
    <r>
      <rPr>
        <b val="true"/>
        <sz val="14"/>
        <color rgb="FF1F3864"/>
        <rFont val="Noto Sans CJK SC"/>
        <family val="2"/>
      </rPr>
      <t xml:space="preserve">一、上市险企原始数据（</t>
    </r>
    <r>
      <rPr>
        <b val="true"/>
        <sz val="14"/>
        <color rgb="FF1F3864"/>
        <rFont val="Arial"/>
        <family val="0"/>
        <charset val="1"/>
      </rPr>
      <t xml:space="preserve">2026H1</t>
    </r>
    <r>
      <rPr>
        <b val="true"/>
        <sz val="14"/>
        <color rgb="FF1F3864"/>
        <rFont val="Noto Sans CJK SC"/>
        <family val="2"/>
      </rPr>
      <t xml:space="preserve">，单位：亿元；虚构示例）</t>
    </r>
  </si>
  <si>
    <t xml:space="preserve">公司（虚构）</t>
  </si>
  <si>
    <r>
      <rPr>
        <b val="true"/>
        <sz val="11"/>
        <color rgb="FFFFFFFF"/>
        <rFont val="Noto Sans CJK SC"/>
        <family val="2"/>
      </rPr>
      <t xml:space="preserve">新单保费
</t>
    </r>
    <r>
      <rPr>
        <b val="true"/>
        <sz val="11"/>
        <color rgb="FFFFFFFF"/>
        <rFont val="Arial"/>
        <family val="0"/>
        <charset val="1"/>
      </rPr>
      <t xml:space="preserve">2025H1</t>
    </r>
  </si>
  <si>
    <r>
      <rPr>
        <b val="true"/>
        <sz val="11"/>
        <color rgb="FFFFFFFF"/>
        <rFont val="Noto Sans CJK SC"/>
        <family val="2"/>
      </rPr>
      <t xml:space="preserve">新单保费
</t>
    </r>
    <r>
      <rPr>
        <b val="true"/>
        <sz val="11"/>
        <color rgb="FFFFFFFF"/>
        <rFont val="Arial"/>
        <family val="0"/>
        <charset val="1"/>
      </rPr>
      <t xml:space="preserve">2026H1</t>
    </r>
  </si>
  <si>
    <t xml:space="preserve">NBV
2025H1</t>
  </si>
  <si>
    <t xml:space="preserve">NBV
2026H1</t>
  </si>
  <si>
    <r>
      <rPr>
        <b val="true"/>
        <sz val="11"/>
        <color rgb="FFFFFFFF"/>
        <rFont val="Noto Sans CJK SC"/>
        <family val="2"/>
      </rPr>
      <t xml:space="preserve">归母净利
</t>
    </r>
    <r>
      <rPr>
        <b val="true"/>
        <sz val="11"/>
        <color rgb="FFFFFFFF"/>
        <rFont val="Arial"/>
        <family val="0"/>
        <charset val="1"/>
      </rPr>
      <t xml:space="preserve">2025H1</t>
    </r>
  </si>
  <si>
    <r>
      <rPr>
        <b val="true"/>
        <sz val="11"/>
        <color rgb="FFFFFFFF"/>
        <rFont val="Noto Sans CJK SC"/>
        <family val="2"/>
      </rPr>
      <t xml:space="preserve">归母净利
</t>
    </r>
    <r>
      <rPr>
        <b val="true"/>
        <sz val="11"/>
        <color rgb="FFFFFFFF"/>
        <rFont val="Arial"/>
        <family val="0"/>
        <charset val="1"/>
      </rPr>
      <t xml:space="preserve">2026H1</t>
    </r>
  </si>
  <si>
    <r>
      <rPr>
        <b val="true"/>
        <sz val="11"/>
        <color rgb="FFFFFFFF"/>
        <rFont val="Arial"/>
        <family val="0"/>
        <charset val="1"/>
      </rPr>
      <t xml:space="preserve">EV/</t>
    </r>
    <r>
      <rPr>
        <b val="true"/>
        <sz val="11"/>
        <color rgb="FFFFFFFF"/>
        <rFont val="Noto Sans CJK SC"/>
        <family val="2"/>
      </rPr>
      <t xml:space="preserve">净资产
年初</t>
    </r>
  </si>
  <si>
    <r>
      <rPr>
        <b val="true"/>
        <sz val="11"/>
        <color rgb="FFFFFFFF"/>
        <rFont val="Arial"/>
        <family val="0"/>
        <charset val="1"/>
      </rPr>
      <t xml:space="preserve">EV/</t>
    </r>
    <r>
      <rPr>
        <b val="true"/>
        <sz val="11"/>
        <color rgb="FFFFFFFF"/>
        <rFont val="Noto Sans CJK SC"/>
        <family val="2"/>
      </rPr>
      <t xml:space="preserve">净资产
期末</t>
    </r>
  </si>
  <si>
    <r>
      <rPr>
        <b val="true"/>
        <sz val="11"/>
        <color rgb="FFFFFFFF"/>
        <rFont val="Noto Sans CJK SC"/>
        <family val="2"/>
      </rPr>
      <t xml:space="preserve">总市值
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期末</t>
    </r>
    <r>
      <rPr>
        <b val="true"/>
        <sz val="11"/>
        <color rgb="FFFFFFFF"/>
        <rFont val="Arial"/>
        <family val="0"/>
        <charset val="1"/>
      </rPr>
      <t xml:space="preserve">)</t>
    </r>
  </si>
  <si>
    <t xml:space="preserve">估值口径</t>
  </si>
  <si>
    <r>
      <rPr>
        <sz val="10"/>
        <rFont val="Noto Sans CJK SC"/>
        <family val="2"/>
      </rPr>
      <t xml:space="preserve">华安人寿</t>
    </r>
    <r>
      <rPr>
        <sz val="10"/>
        <rFont val="Arial"/>
        <family val="0"/>
        <charset val="1"/>
      </rPr>
      <t xml:space="preserve">A</t>
    </r>
  </si>
  <si>
    <t xml:space="preserve">P/EV</t>
  </si>
  <si>
    <r>
      <rPr>
        <sz val="10"/>
        <rFont val="Noto Sans CJK SC"/>
        <family val="2"/>
      </rPr>
      <t xml:space="preserve">泰平保险</t>
    </r>
    <r>
      <rPr>
        <sz val="10"/>
        <rFont val="Arial"/>
        <family val="0"/>
        <charset val="1"/>
      </rPr>
      <t xml:space="preserve">B</t>
    </r>
  </si>
  <si>
    <r>
      <rPr>
        <sz val="10"/>
        <rFont val="Noto Sans CJK SC"/>
        <family val="2"/>
      </rPr>
      <t xml:space="preserve">新华示例</t>
    </r>
    <r>
      <rPr>
        <sz val="10"/>
        <rFont val="Arial"/>
        <family val="0"/>
        <charset val="1"/>
      </rPr>
      <t xml:space="preserve">C</t>
    </r>
  </si>
  <si>
    <r>
      <rPr>
        <sz val="10"/>
        <rFont val="Noto Sans CJK SC"/>
        <family val="2"/>
      </rPr>
      <t xml:space="preserve">人保示例</t>
    </r>
    <r>
      <rPr>
        <sz val="10"/>
        <rFont val="Arial"/>
        <family val="0"/>
        <charset val="1"/>
      </rPr>
      <t xml:space="preserve">D</t>
    </r>
  </si>
  <si>
    <t xml:space="preserve">P/B</t>
  </si>
  <si>
    <r>
      <rPr>
        <sz val="10"/>
        <rFont val="Noto Sans CJK SC"/>
        <family val="2"/>
      </rPr>
      <t xml:space="preserve">众安示例</t>
    </r>
    <r>
      <rPr>
        <sz val="10"/>
        <rFont val="Arial"/>
        <family val="0"/>
        <charset val="1"/>
      </rPr>
      <t xml:space="preserve">E</t>
    </r>
  </si>
  <si>
    <r>
      <rPr>
        <sz val="9"/>
        <color rgb="FF808080"/>
        <rFont val="Noto Sans CJK SC"/>
        <family val="2"/>
      </rPr>
      <t xml:space="preserve">注：人保示例</t>
    </r>
    <r>
      <rPr>
        <sz val="9"/>
        <color rgb="FF808080"/>
        <rFont val="Arial"/>
        <family val="0"/>
        <charset val="1"/>
      </rPr>
      <t xml:space="preserve">D</t>
    </r>
    <r>
      <rPr>
        <sz val="9"/>
        <color rgb="FF808080"/>
        <rFont val="Noto Sans CJK SC"/>
        <family val="2"/>
      </rPr>
      <t xml:space="preserve">为财险公司，</t>
    </r>
    <r>
      <rPr>
        <sz val="9"/>
        <color rgb="FF808080"/>
        <rFont val="Arial"/>
        <family val="0"/>
        <charset val="1"/>
      </rPr>
      <t xml:space="preserve">NBV</t>
    </r>
    <r>
      <rPr>
        <sz val="9"/>
        <color rgb="FF808080"/>
        <rFont val="Noto Sans CJK SC"/>
        <family val="2"/>
      </rPr>
      <t xml:space="preserve">不适用（留空）；「</t>
    </r>
    <r>
      <rPr>
        <sz val="9"/>
        <color rgb="FF808080"/>
        <rFont val="Arial"/>
        <family val="0"/>
        <charset val="1"/>
      </rPr>
      <t xml:space="preserve">EV/</t>
    </r>
    <r>
      <rPr>
        <sz val="9"/>
        <color rgb="FF808080"/>
        <rFont val="Noto Sans CJK SC"/>
        <family val="2"/>
      </rPr>
      <t xml:space="preserve">净资产」列财险公司填净资产。数据来源：虚构演示数据，</t>
    </r>
    <r>
      <rPr>
        <sz val="9"/>
        <color rgb="FF808080"/>
        <rFont val="Arial"/>
        <family val="0"/>
        <charset val="1"/>
      </rPr>
      <t xml:space="preserve">2026-08-31 </t>
    </r>
    <r>
      <rPr>
        <sz val="9"/>
        <color rgb="FF808080"/>
        <rFont val="Noto Sans CJK SC"/>
        <family val="2"/>
      </rPr>
      <t xml:space="preserve">编制。</t>
    </r>
  </si>
  <si>
    <t xml:space="preserve">二、行业跟踪数据（虚构示例）</t>
  </si>
  <si>
    <t xml:space="preserve">指标</t>
  </si>
  <si>
    <t xml:space="preserve">2024A</t>
  </si>
  <si>
    <t xml:space="preserve">2025A</t>
  </si>
  <si>
    <t xml:space="preserve">2026H1</t>
  </si>
  <si>
    <r>
      <rPr>
        <b val="true"/>
        <sz val="11"/>
        <color rgb="FFFFFFFF"/>
        <rFont val="Noto Sans CJK SC"/>
        <family val="2"/>
      </rPr>
      <t xml:space="preserve">单位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口径</t>
    </r>
  </si>
  <si>
    <t xml:space="preserve">人身险原保费增速</t>
  </si>
  <si>
    <t xml:space="preserve">同比</t>
  </si>
  <si>
    <t xml:space="preserve">财产险原保费增速</t>
  </si>
  <si>
    <r>
      <rPr>
        <sz val="10"/>
        <rFont val="Noto Sans CJK SC"/>
        <family val="2"/>
      </rPr>
      <t xml:space="preserve">行业</t>
    </r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增速</t>
    </r>
  </si>
  <si>
    <t xml:space="preserve">分红险新单占比</t>
  </si>
  <si>
    <t xml:space="preserve">占新单保费</t>
  </si>
  <si>
    <r>
      <rPr>
        <sz val="10"/>
        <rFont val="Noto Sans CJK SC"/>
        <family val="2"/>
      </rPr>
      <t xml:space="preserve">车险综合成本率</t>
    </r>
    <r>
      <rPr>
        <sz val="10"/>
        <rFont val="Arial"/>
        <family val="0"/>
        <charset val="1"/>
      </rPr>
      <t xml:space="preserve">COR</t>
    </r>
  </si>
  <si>
    <t xml:space="preserve">行业平均</t>
  </si>
  <si>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年期国债收益率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期末</t>
    </r>
    <r>
      <rPr>
        <sz val="10"/>
        <rFont val="Arial"/>
        <family val="0"/>
        <charset val="1"/>
      </rPr>
      <t xml:space="preserve">)</t>
    </r>
  </si>
  <si>
    <t xml:space="preserve">期末值</t>
  </si>
  <si>
    <t xml:space="preserve">衍生指标计算（全部为公式，请勿手工覆盖）</t>
  </si>
  <si>
    <t xml:space="preserve">新单保费
同比</t>
  </si>
  <si>
    <r>
      <rPr>
        <b val="true"/>
        <sz val="11"/>
        <color rgb="FFFFFFFF"/>
        <rFont val="Arial"/>
        <family val="0"/>
        <charset val="1"/>
      </rPr>
      <t xml:space="preserve">NBV
</t>
    </r>
    <r>
      <rPr>
        <b val="true"/>
        <sz val="11"/>
        <color rgb="FFFFFFFF"/>
        <rFont val="Noto Sans CJK SC"/>
        <family val="2"/>
      </rPr>
      <t xml:space="preserve">同比</t>
    </r>
  </si>
  <si>
    <r>
      <rPr>
        <b val="true"/>
        <sz val="11"/>
        <color rgb="FFFFFFFF"/>
        <rFont val="Arial"/>
        <family val="0"/>
        <charset val="1"/>
      </rPr>
      <t xml:space="preserve">NBV</t>
    </r>
    <r>
      <rPr>
        <b val="true"/>
        <sz val="11"/>
        <color rgb="FFFFFFFF"/>
        <rFont val="Noto Sans CJK SC"/>
        <family val="2"/>
      </rPr>
      <t xml:space="preserve">利润率
</t>
    </r>
    <r>
      <rPr>
        <b val="true"/>
        <sz val="11"/>
        <color rgb="FFFFFFFF"/>
        <rFont val="Arial"/>
        <family val="0"/>
        <charset val="1"/>
      </rPr>
      <t xml:space="preserve">2026H1</t>
    </r>
  </si>
  <si>
    <r>
      <rPr>
        <b val="true"/>
        <sz val="11"/>
        <color rgb="FFFFFFFF"/>
        <rFont val="Arial"/>
        <family val="0"/>
        <charset val="1"/>
      </rPr>
      <t xml:space="preserve">EV</t>
    </r>
    <r>
      <rPr>
        <b val="true"/>
        <sz val="11"/>
        <color rgb="FFFFFFFF"/>
        <rFont val="Noto Sans CJK SC"/>
        <family val="2"/>
      </rPr>
      <t xml:space="preserve">较年初
增幅</t>
    </r>
  </si>
  <si>
    <t xml:space="preserve">归母净利
同比</t>
  </si>
  <si>
    <r>
      <rPr>
        <b val="true"/>
        <sz val="11"/>
        <color rgb="FFFFFFFF"/>
        <rFont val="Arial"/>
        <family val="0"/>
        <charset val="1"/>
      </rPr>
      <t xml:space="preserve">P/EV</t>
    </r>
    <r>
      <rPr>
        <b val="true"/>
        <sz val="11"/>
        <color rgb="FFFFFFFF"/>
        <rFont val="Noto Sans CJK SC"/>
        <family val="2"/>
      </rPr>
      <t xml:space="preserve">或</t>
    </r>
    <r>
      <rPr>
        <b val="true"/>
        <sz val="11"/>
        <color rgb="FFFFFFFF"/>
        <rFont val="Arial"/>
        <family val="0"/>
        <charset val="1"/>
      </rPr>
      <t xml:space="preserve">P/B
(</t>
    </r>
    <r>
      <rPr>
        <b val="true"/>
        <sz val="11"/>
        <color rgb="FFFFFFFF"/>
        <rFont val="Noto Sans CJK SC"/>
        <family val="2"/>
      </rPr>
      <t xml:space="preserve">期末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</si>
  <si>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覆盖组合合计</t>
    </r>
    <r>
      <rPr>
        <b val="true"/>
        <sz val="10"/>
        <rFont val="Arial"/>
        <family val="0"/>
        <charset val="1"/>
      </rPr>
      <t xml:space="preserve">/</t>
    </r>
    <r>
      <rPr>
        <b val="true"/>
        <sz val="10"/>
        <rFont val="Noto Sans CJK SC"/>
        <family val="2"/>
      </rPr>
      <t xml:space="preserve">均值</t>
    </r>
  </si>
  <si>
    <r>
      <rPr>
        <sz val="9"/>
        <color rgb="FF808080"/>
        <rFont val="Noto Sans CJK SC"/>
        <family val="2"/>
      </rPr>
      <t xml:space="preserve">注：合计行</t>
    </r>
    <r>
      <rPr>
        <sz val="9"/>
        <color rgb="FF808080"/>
        <rFont val="Arial"/>
        <family val="0"/>
        <charset val="1"/>
      </rPr>
      <t xml:space="preserve">NBV</t>
    </r>
    <r>
      <rPr>
        <sz val="9"/>
        <color rgb="FF808080"/>
        <rFont val="Noto Sans CJK SC"/>
        <family val="2"/>
      </rPr>
      <t xml:space="preserve">口径自动剔除留空的财险公司；最后一列均值仅对估值口径</t>
    </r>
    <r>
      <rPr>
        <sz val="9"/>
        <color rgb="FF808080"/>
        <rFont val="Arial"/>
        <family val="0"/>
        <charset val="1"/>
      </rPr>
      <t xml:space="preserve">=P/EV</t>
    </r>
    <r>
      <rPr>
        <sz val="9"/>
        <color rgb="FF808080"/>
        <rFont val="Noto Sans CJK SC"/>
        <family val="2"/>
      </rPr>
      <t xml:space="preserve">的公司取算术平均。</t>
    </r>
  </si>
  <si>
    <r>
      <rPr>
        <b val="true"/>
        <sz val="14"/>
        <color rgb="FF1F3864"/>
        <rFont val="Noto Sans CJK SC"/>
        <family val="2"/>
      </rPr>
      <t xml:space="preserve">研报摘要 </t>
    </r>
    <r>
      <rPr>
        <b val="true"/>
        <sz val="14"/>
        <color rgb="FF1F3864"/>
        <rFont val="Arial"/>
        <family val="0"/>
        <charset val="1"/>
      </rPr>
      <t xml:space="preserve">· </t>
    </r>
    <r>
      <rPr>
        <b val="true"/>
        <sz val="14"/>
        <color rgb="FF1F3864"/>
        <rFont val="Noto Sans CJK SC"/>
        <family val="2"/>
      </rPr>
      <t xml:space="preserve">核心数据看板（可直接粘贴进摘要正文）</t>
    </r>
  </si>
  <si>
    <t xml:space="preserve">核心指标</t>
  </si>
  <si>
    <t xml:space="preserve">数值</t>
  </si>
  <si>
    <t xml:space="preserve">自动生成的摘要句（示例）</t>
  </si>
  <si>
    <t xml:space="preserve">覆盖组合新单保费同比</t>
  </si>
  <si>
    <r>
      <rPr>
        <sz val="10"/>
        <rFont val="Noto Sans CJK SC"/>
        <family val="2"/>
      </rPr>
      <t xml:space="preserve">覆盖组合</t>
    </r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同比</t>
    </r>
  </si>
  <si>
    <r>
      <rPr>
        <sz val="10"/>
        <rFont val="Noto Sans CJK SC"/>
        <family val="2"/>
      </rPr>
      <t xml:space="preserve">组合</t>
    </r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利润率</t>
    </r>
  </si>
  <si>
    <r>
      <rPr>
        <sz val="10"/>
        <rFont val="Noto Sans CJK SC"/>
        <family val="2"/>
      </rPr>
      <t xml:space="preserve">组合</t>
    </r>
    <r>
      <rPr>
        <sz val="10"/>
        <rFont val="Arial"/>
        <family val="0"/>
        <charset val="1"/>
      </rPr>
      <t xml:space="preserve">EV</t>
    </r>
    <r>
      <rPr>
        <sz val="10"/>
        <rFont val="Noto Sans CJK SC"/>
        <family val="2"/>
      </rPr>
      <t xml:space="preserve">较年初增幅</t>
    </r>
  </si>
  <si>
    <t xml:space="preserve">组合归母净利同比</t>
  </si>
  <si>
    <r>
      <rPr>
        <sz val="10"/>
        <rFont val="Noto Sans CJK SC"/>
        <family val="2"/>
      </rPr>
      <t xml:space="preserve">寿险板块平均</t>
    </r>
    <r>
      <rPr>
        <sz val="10"/>
        <rFont val="Arial"/>
        <family val="0"/>
        <charset val="1"/>
      </rPr>
      <t xml:space="preserve">P/EV</t>
    </r>
  </si>
  <si>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增速最高公司</t>
    </r>
  </si>
  <si>
    <r>
      <rPr>
        <sz val="10"/>
        <rFont val="Noto Sans CJK SC"/>
        <family val="2"/>
      </rPr>
      <t xml:space="preserve">行业</t>
    </r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增速</t>
    </r>
    <r>
      <rPr>
        <sz val="10"/>
        <rFont val="Arial"/>
        <family val="0"/>
        <charset val="1"/>
      </rPr>
      <t xml:space="preserve">(2026H1)</t>
    </r>
  </si>
  <si>
    <r>
      <rPr>
        <sz val="9"/>
        <color rgb="FF808080"/>
        <rFont val="Noto Sans CJK SC"/>
        <family val="2"/>
      </rPr>
      <t xml:space="preserve">注：句式含「</t>
    </r>
    <r>
      <rPr>
        <sz val="9"/>
        <color rgb="FF808080"/>
        <rFont val="Arial"/>
        <family val="0"/>
        <charset val="1"/>
      </rPr>
      <t xml:space="preserve">+</t>
    </r>
    <r>
      <rPr>
        <sz val="9"/>
        <color rgb="FF808080"/>
        <rFont val="Noto Sans CJK SC"/>
        <family val="2"/>
      </rPr>
      <t xml:space="preserve">」号处理与</t>
    </r>
    <r>
      <rPr>
        <sz val="9"/>
        <color rgb="FF808080"/>
        <rFont val="Arial"/>
        <family val="0"/>
        <charset val="1"/>
      </rPr>
      <t xml:space="preserve">TEXT</t>
    </r>
    <r>
      <rPr>
        <sz val="9"/>
        <color rgb="FF808080"/>
        <rFont val="Noto Sans CJK SC"/>
        <family val="2"/>
      </rPr>
      <t xml:space="preserve">格式化，改动原始数据后自动更新；粘贴到</t>
    </r>
    <r>
      <rPr>
        <sz val="9"/>
        <color rgb="FF808080"/>
        <rFont val="Arial"/>
        <family val="0"/>
        <charset val="1"/>
      </rPr>
      <t xml:space="preserve">Word</t>
    </r>
    <r>
      <rPr>
        <sz val="9"/>
        <color rgb="FF808080"/>
        <rFont val="Noto Sans CJK SC"/>
        <family val="2"/>
      </rPr>
      <t xml:space="preserve">前建议「选择性粘贴→仅文本」。</t>
    </r>
  </si>
  <si>
    <t xml:space="preserve">图表数据（自动引用，勿改）</t>
  </si>
  <si>
    <t xml:space="preserve">公司</t>
  </si>
  <si>
    <r>
      <rPr>
        <b val="true"/>
        <sz val="9"/>
        <rFont val="Arial"/>
        <family val="0"/>
        <charset val="1"/>
      </rPr>
      <t xml:space="preserve">NBV</t>
    </r>
    <r>
      <rPr>
        <b val="true"/>
        <sz val="9"/>
        <rFont val="Noto Sans CJK SC"/>
        <family val="2"/>
      </rPr>
      <t xml:space="preserve">同比</t>
    </r>
  </si>
  <si>
    <t xml:space="preserve">归母净利同比</t>
  </si>
  <si>
    <t xml:space="preserve">行业趋势数据（自动引用，勿改）</t>
  </si>
  <si>
    <t xml:space="preserve">期间</t>
  </si>
  <si>
    <t xml:space="preserve">人身险保费增速</t>
  </si>
  <si>
    <r>
      <rPr>
        <b val="true"/>
        <sz val="9"/>
        <rFont val="Noto Sans CJK SC"/>
        <family val="2"/>
      </rPr>
      <t xml:space="preserve">行业</t>
    </r>
    <r>
      <rPr>
        <b val="true"/>
        <sz val="9"/>
        <rFont val="Arial"/>
        <family val="0"/>
        <charset val="1"/>
      </rPr>
      <t xml:space="preserve">NBV</t>
    </r>
    <r>
      <rPr>
        <b val="true"/>
        <sz val="9"/>
        <rFont val="Noto Sans CJK SC"/>
        <family val="2"/>
      </rPr>
      <t xml:space="preserve">增速</t>
    </r>
  </si>
  <si>
    <t xml:space="preserve">数据校验（发布前须全部「通过」）</t>
  </si>
  <si>
    <t xml:space="preserve">校验项</t>
  </si>
  <si>
    <t xml:space="preserve">结果值</t>
  </si>
  <si>
    <t xml:space="preserve">状态</t>
  </si>
  <si>
    <t xml:space="preserve">说明</t>
  </si>
  <si>
    <r>
      <rPr>
        <sz val="10"/>
        <rFont val="Noto Sans CJK SC"/>
        <family val="2"/>
      </rPr>
      <t xml:space="preserve">原始数据完整性：公司数</t>
    </r>
    <r>
      <rPr>
        <sz val="10"/>
        <rFont val="Arial"/>
        <family val="0"/>
        <charset val="1"/>
      </rPr>
      <t xml:space="preserve">=5</t>
    </r>
  </si>
  <si>
    <r>
      <rPr>
        <sz val="9"/>
        <color rgb="FF808080"/>
        <rFont val="Noto Sans CJK SC"/>
        <family val="2"/>
      </rPr>
      <t xml:space="preserve">「原始数据」表应有</t>
    </r>
    <r>
      <rPr>
        <sz val="9"/>
        <color rgb="FF808080"/>
        <rFont val="Arial"/>
        <family val="0"/>
        <charset val="1"/>
      </rPr>
      <t xml:space="preserve">5</t>
    </r>
    <r>
      <rPr>
        <sz val="9"/>
        <color rgb="FF808080"/>
        <rFont val="Noto Sans CJK SC"/>
        <family val="2"/>
      </rPr>
      <t xml:space="preserve">家公司，增删公司后需同步调整公式区间。</t>
    </r>
  </si>
  <si>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利润率区间（</t>
    </r>
    <r>
      <rPr>
        <sz val="10"/>
        <rFont val="Arial"/>
        <family val="0"/>
        <charset val="1"/>
      </rPr>
      <t xml:space="preserve">0%—60%</t>
    </r>
    <r>
      <rPr>
        <sz val="10"/>
        <rFont val="Noto Sans CJK SC"/>
        <family val="2"/>
      </rPr>
      <t xml:space="preserve">）</t>
    </r>
  </si>
  <si>
    <r>
      <rPr>
        <sz val="9"/>
        <color rgb="FF808080"/>
        <rFont val="Arial"/>
        <family val="0"/>
        <charset val="1"/>
      </rPr>
      <t xml:space="preserve">NBV/</t>
    </r>
    <r>
      <rPr>
        <sz val="9"/>
        <color rgb="FF808080"/>
        <rFont val="Noto Sans CJK SC"/>
        <family val="2"/>
      </rPr>
      <t xml:space="preserve">新单保费超出常识区间通常为单位或口径错误。</t>
    </r>
  </si>
  <si>
    <r>
      <rPr>
        <sz val="10"/>
        <rFont val="Arial"/>
        <family val="0"/>
        <charset val="1"/>
      </rPr>
      <t xml:space="preserve">NBV</t>
    </r>
    <r>
      <rPr>
        <sz val="10"/>
        <rFont val="Noto Sans CJK SC"/>
        <family val="2"/>
      </rPr>
      <t xml:space="preserve">不高于新单保费</t>
    </r>
  </si>
  <si>
    <r>
      <rPr>
        <sz val="9"/>
        <color rgb="FF808080"/>
        <rFont val="Noto Sans CJK SC"/>
        <family val="2"/>
      </rPr>
      <t xml:space="preserve">任一公司</t>
    </r>
    <r>
      <rPr>
        <sz val="9"/>
        <color rgb="FF808080"/>
        <rFont val="Arial"/>
        <family val="0"/>
        <charset val="1"/>
      </rPr>
      <t xml:space="preserve">NBV</t>
    </r>
    <r>
      <rPr>
        <sz val="9"/>
        <color rgb="FF808080"/>
        <rFont val="Noto Sans CJK SC"/>
        <family val="2"/>
      </rPr>
      <t xml:space="preserve">大于新单保费即计</t>
    </r>
    <r>
      <rPr>
        <sz val="9"/>
        <color rgb="FF808080"/>
        <rFont val="Arial"/>
        <family val="0"/>
        <charset val="1"/>
      </rPr>
      <t xml:space="preserve">1</t>
    </r>
    <r>
      <rPr>
        <sz val="9"/>
        <color rgb="FF808080"/>
        <rFont val="Noto Sans CJK SC"/>
        <family val="2"/>
      </rPr>
      <t xml:space="preserve">，应为</t>
    </r>
    <r>
      <rPr>
        <sz val="9"/>
        <color rgb="FF808080"/>
        <rFont val="Arial"/>
        <family val="0"/>
        <charset val="1"/>
      </rPr>
      <t xml:space="preserve">0</t>
    </r>
    <r>
      <rPr>
        <sz val="9"/>
        <color rgb="FF808080"/>
        <rFont val="Noto Sans CJK SC"/>
        <family val="2"/>
      </rPr>
      <t xml:space="preserve">。</t>
    </r>
  </si>
  <si>
    <r>
      <rPr>
        <sz val="10"/>
        <rFont val="Arial"/>
        <family val="0"/>
        <charset val="1"/>
      </rPr>
      <t xml:space="preserve">EV/</t>
    </r>
    <r>
      <rPr>
        <sz val="10"/>
        <rFont val="Noto Sans CJK SC"/>
        <family val="2"/>
      </rPr>
      <t xml:space="preserve">净资产期末值均为正</t>
    </r>
  </si>
  <si>
    <r>
      <rPr>
        <sz val="9"/>
        <color rgb="FF808080"/>
        <rFont val="Arial"/>
        <family val="0"/>
        <charset val="1"/>
      </rPr>
      <t xml:space="preserve">EV</t>
    </r>
    <r>
      <rPr>
        <sz val="9"/>
        <color rgb="FF808080"/>
        <rFont val="Noto Sans CJK SC"/>
        <family val="2"/>
      </rPr>
      <t xml:space="preserve">或净资产非正值将导致估值倍数失真。</t>
    </r>
  </si>
  <si>
    <r>
      <rPr>
        <sz val="10"/>
        <rFont val="Noto Sans CJK SC"/>
        <family val="2"/>
      </rPr>
      <t xml:space="preserve">估值倍数区间（</t>
    </r>
    <r>
      <rPr>
        <sz val="10"/>
        <rFont val="Arial"/>
        <family val="0"/>
        <charset val="1"/>
      </rPr>
      <t xml:space="preserve">0.2x—3.0x</t>
    </r>
    <r>
      <rPr>
        <sz val="10"/>
        <rFont val="Noto Sans CJK SC"/>
        <family val="2"/>
      </rPr>
      <t xml:space="preserve">）</t>
    </r>
  </si>
  <si>
    <r>
      <rPr>
        <sz val="9"/>
        <color rgb="FF808080"/>
        <rFont val="Arial"/>
        <family val="0"/>
        <charset val="1"/>
      </rPr>
      <t xml:space="preserve">P/EV</t>
    </r>
    <r>
      <rPr>
        <sz val="9"/>
        <color rgb="FF808080"/>
        <rFont val="Noto Sans CJK SC"/>
        <family val="2"/>
      </rPr>
      <t xml:space="preserve">或</t>
    </r>
    <r>
      <rPr>
        <sz val="9"/>
        <color rgb="FF808080"/>
        <rFont val="Arial"/>
        <family val="0"/>
        <charset val="1"/>
      </rPr>
      <t xml:space="preserve">P/B</t>
    </r>
    <r>
      <rPr>
        <sz val="9"/>
        <color rgb="FF808080"/>
        <rFont val="Noto Sans CJK SC"/>
        <family val="2"/>
      </rPr>
      <t xml:space="preserve">超出区间请核对市值与分母单位是否一致（均为亿元）。</t>
    </r>
  </si>
  <si>
    <r>
      <rPr>
        <sz val="10"/>
        <rFont val="Noto Sans CJK SC"/>
        <family val="2"/>
      </rPr>
      <t xml:space="preserve">组合净利同比 </t>
    </r>
    <r>
      <rPr>
        <sz val="10"/>
        <rFont val="Arial"/>
        <family val="0"/>
        <charset val="1"/>
      </rPr>
      <t xml:space="preserve">= </t>
    </r>
    <r>
      <rPr>
        <sz val="10"/>
        <rFont val="Noto Sans CJK SC"/>
        <family val="2"/>
      </rPr>
      <t xml:space="preserve">勾稽复算</t>
    </r>
  </si>
  <si>
    <r>
      <rPr>
        <sz val="9"/>
        <color rgb="FF808080"/>
        <rFont val="Noto Sans CJK SC"/>
        <family val="2"/>
      </rPr>
      <t xml:space="preserve">看板增速与原始数据直接复算之差应为</t>
    </r>
    <r>
      <rPr>
        <sz val="9"/>
        <color rgb="FF808080"/>
        <rFont val="Arial"/>
        <family val="0"/>
        <charset val="1"/>
      </rPr>
      <t xml:space="preserve">0</t>
    </r>
    <r>
      <rPr>
        <sz val="9"/>
        <color rgb="FF808080"/>
        <rFont val="Noto Sans CJK SC"/>
        <family val="2"/>
      </rPr>
      <t xml:space="preserve">。</t>
    </r>
  </si>
  <si>
    <r>
      <rPr>
        <sz val="10"/>
        <rFont val="Noto Sans CJK SC"/>
        <family val="2"/>
      </rPr>
      <t xml:space="preserve">行业比率区间（</t>
    </r>
    <r>
      <rPr>
        <sz val="10"/>
        <rFont val="Arial"/>
        <family val="0"/>
        <charset val="1"/>
      </rPr>
      <t xml:space="preserve">0%—120%</t>
    </r>
    <r>
      <rPr>
        <sz val="10"/>
        <rFont val="Noto Sans CJK SC"/>
        <family val="2"/>
      </rPr>
      <t xml:space="preserve">）</t>
    </r>
  </si>
  <si>
    <r>
      <rPr>
        <sz val="9"/>
        <color rgb="FF808080"/>
        <rFont val="Noto Sans CJK SC"/>
        <family val="2"/>
      </rPr>
      <t xml:space="preserve">行业跟踪表中出现负值或超</t>
    </r>
    <r>
      <rPr>
        <sz val="9"/>
        <color rgb="FF808080"/>
        <rFont val="Arial"/>
        <family val="0"/>
        <charset val="1"/>
      </rPr>
      <t xml:space="preserve">120%</t>
    </r>
    <r>
      <rPr>
        <sz val="9"/>
        <color rgb="FF808080"/>
        <rFont val="Noto Sans CJK SC"/>
        <family val="2"/>
      </rPr>
      <t xml:space="preserve">多为录入错误。</t>
    </r>
  </si>
  <si>
    <t xml:space="preserve">摘要看板无公式错误</t>
  </si>
  <si>
    <r>
      <rPr>
        <sz val="9"/>
        <color rgb="FF808080"/>
        <rFont val="Noto Sans CJK SC"/>
        <family val="2"/>
      </rPr>
      <t xml:space="preserve">看板任一单元格出现</t>
    </r>
    <r>
      <rPr>
        <sz val="9"/>
        <color rgb="FF808080"/>
        <rFont val="Arial"/>
        <family val="0"/>
        <charset val="1"/>
      </rPr>
      <t xml:space="preserve">#REF!/#DIV/0!</t>
    </r>
    <r>
      <rPr>
        <sz val="9"/>
        <color rgb="FF808080"/>
        <rFont val="Noto Sans CJK SC"/>
        <family val="2"/>
      </rPr>
      <t xml:space="preserve">等错误即计</t>
    </r>
    <r>
      <rPr>
        <sz val="9"/>
        <color rgb="FF808080"/>
        <rFont val="Arial"/>
        <family val="0"/>
        <charset val="1"/>
      </rPr>
      <t xml:space="preserve">1</t>
    </r>
    <r>
      <rPr>
        <sz val="9"/>
        <color rgb="FF808080"/>
        <rFont val="Noto Sans CJK SC"/>
        <family val="2"/>
      </rPr>
      <t xml:space="preserve">。</t>
    </r>
  </si>
  <si>
    <t xml:space="preserve">总体状态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</si>
</sst>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0.00%"/>
    <numFmt numFmtId="168" formatCode="0.00\x"/>
    <numFmt numFmtId="169" formatCode="0%"/>
    <numFmt numFmtId="170" formatCode="General"/>
  </numFmts>
  <fonts count="3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Noto Sans CJK SC"/>
      <family val="2"/>
    </font>
    <font>
      <b val="true"/>
      <sz val="16"/>
      <color rgb="FF1F3864"/>
      <name val="Arial"/>
      <family val="0"/>
      <charset val="1"/>
    </font>
    <font>
      <sz val="9"/>
      <color rgb="FF808080"/>
      <name val="Noto Sans CJK SC"/>
      <family val="2"/>
    </font>
    <font>
      <sz val="9"/>
      <color rgb="FF808080"/>
      <name val="Arial"/>
      <family val="0"/>
      <charset val="1"/>
    </font>
    <font>
      <b val="true"/>
      <sz val="10"/>
      <color rgb="FF2E75B6"/>
      <name val="Noto Sans CJK SC"/>
      <family val="2"/>
    </font>
    <font>
      <sz val="10"/>
      <color rgb="FF7F6000"/>
      <name val="Noto Sans CJK SC"/>
      <family val="2"/>
    </font>
    <font>
      <sz val="10"/>
      <color rgb="FF7F6000"/>
      <name val="Arial"/>
      <family val="0"/>
      <charset val="1"/>
    </font>
    <font>
      <b val="true"/>
      <sz val="10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1F3864"/>
      <name val="Noto Sans CJK SC"/>
      <family val="2"/>
    </font>
    <font>
      <b val="true"/>
      <sz val="14"/>
      <color rgb="FF1F3864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Noto Sans CJK SC"/>
      <family val="2"/>
    </font>
    <font>
      <sz val="10"/>
      <color rgb="FF008000"/>
      <name val="Arial"/>
      <family val="0"/>
      <charset val="1"/>
    </font>
    <font>
      <b val="true"/>
      <sz val="9"/>
      <name val="Noto Sans CJK SC"/>
      <family val="2"/>
    </font>
    <font>
      <b val="true"/>
      <sz val="9"/>
      <name val="Arial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  <font>
      <b val="true"/>
      <sz val="11"/>
      <name val="Noto Sans CJK SC"/>
      <family val="2"/>
    </font>
    <font>
      <b val="true"/>
      <sz val="11"/>
      <color rgb="FF1F3864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9F9F9"/>
      </patternFill>
    </fill>
    <fill>
      <patternFill patternType="solid">
        <fgColor rgb="FFD9E5F1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D3E3B"/>
      <rgbColor rgb="FFFFF2CC"/>
      <rgbColor rgb="FFD9E5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9F9F9"/>
      <rgbColor rgb="FF99CCFF"/>
      <rgbColor rgb="FFD4A5A4"/>
      <rgbColor rgb="FFCC99FF"/>
      <rgbColor rgb="FFFFC7CE"/>
      <rgbColor rgb="FF2E75B6"/>
      <rgbColor rgb="FF33CCCC"/>
      <rgbColor rgb="FF99CC00"/>
      <rgbColor rgb="FFFFCC00"/>
      <rgbColor rgb="FFFF9900"/>
      <rgbColor rgb="FFFF6600"/>
      <rgbColor rgb="FF4F81BD"/>
      <rgbColor rgb="FF878787"/>
      <rgbColor rgb="FF1F3864"/>
      <rgbColor rgb="FF339966"/>
      <rgbColor rgb="FF006100"/>
      <rgbColor rgb="FF333300"/>
      <rgbColor rgb="FFC0504D"/>
      <rgbColor rgb="FFBE4B48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上市险企2026H1增速对比（示例数据）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摘要看板!C17</c:f>
              <c:strCache>
                <c:ptCount val="1"/>
                <c:pt idx="0">
                  <c:v>NBV同比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摘要看板!$B$18:$B$22</c:f>
              <c:strCache>
                <c:ptCount val="5"/>
                <c:pt idx="0">
                  <c:v>华安人寿A</c:v>
                </c:pt>
                <c:pt idx="1">
                  <c:v>泰平保险B</c:v>
                </c:pt>
                <c:pt idx="2">
                  <c:v>新华示例C</c:v>
                </c:pt>
                <c:pt idx="3">
                  <c:v>人保示例D</c:v>
                </c:pt>
                <c:pt idx="4">
                  <c:v>众安示例E</c:v>
                </c:pt>
              </c:strCache>
            </c:strRef>
          </c:cat>
          <c:val>
            <c:numRef>
              <c:f>摘要看板!$C$18:$C$22</c:f>
              <c:numCache>
                <c:formatCode>General</c:formatCode>
                <c:ptCount val="5"/>
                <c:pt idx="0">
                  <c:v>0.245</c:v>
                </c:pt>
                <c:pt idx="1">
                  <c:v>0.198473282442748</c:v>
                </c:pt>
                <c:pt idx="2">
                  <c:v>0.162162162162162</c:v>
                </c:pt>
                <c:pt idx="4">
                  <c:v>0.121212121212121</c:v>
                </c:pt>
              </c:numCache>
            </c:numRef>
          </c:val>
        </c:ser>
        <c:ser>
          <c:idx val="1"/>
          <c:order val="1"/>
          <c:tx>
            <c:strRef>
              <c:f>摘要看板!D17</c:f>
              <c:strCache>
                <c:ptCount val="1"/>
                <c:pt idx="0">
                  <c:v>归母净利同比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摘要看板!$B$18:$B$22</c:f>
              <c:strCache>
                <c:ptCount val="5"/>
                <c:pt idx="0">
                  <c:v>华安人寿A</c:v>
                </c:pt>
                <c:pt idx="1">
                  <c:v>泰平保险B</c:v>
                </c:pt>
                <c:pt idx="2">
                  <c:v>新华示例C</c:v>
                </c:pt>
                <c:pt idx="3">
                  <c:v>人保示例D</c:v>
                </c:pt>
                <c:pt idx="4">
                  <c:v>众安示例E</c:v>
                </c:pt>
              </c:strCache>
            </c:strRef>
          </c:cat>
          <c:val>
            <c:numRef>
              <c:f>摘要看板!$D$18:$D$22</c:f>
              <c:numCache>
                <c:formatCode>General</c:formatCode>
                <c:ptCount val="5"/>
                <c:pt idx="0">
                  <c:v>0.151612903225806</c:v>
                </c:pt>
                <c:pt idx="1">
                  <c:v>0.117073170731707</c:v>
                </c:pt>
                <c:pt idx="2">
                  <c:v>0.224489795918367</c:v>
                </c:pt>
                <c:pt idx="3">
                  <c:v>0.0963302752293578</c:v>
                </c:pt>
                <c:pt idx="4">
                  <c:v>0.0784313725490196</c:v>
                </c:pt>
              </c:numCache>
            </c:numRef>
          </c:val>
        </c:ser>
        <c:gapWidth val="150"/>
        <c:overlap val="0"/>
        <c:axId val="94735252"/>
        <c:axId val="95693265"/>
      </c:barChart>
      <c:catAx>
        <c:axId val="9473525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公司（虚构）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693265"/>
        <c:crosses val="autoZero"/>
        <c:auto val="1"/>
        <c:lblAlgn val="ctr"/>
        <c:lblOffset val="100"/>
        <c:noMultiLvlLbl val="0"/>
      </c:catAx>
      <c:valAx>
        <c:axId val="9569326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同比增速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73525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行业景气度趋势（示例数据）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摘要看板!C26</c:f>
              <c:strCache>
                <c:ptCount val="1"/>
                <c:pt idx="0">
                  <c:v>人身险保费增速</c:v>
                </c:pt>
              </c:strCache>
            </c:strRef>
          </c:tx>
          <c:spPr>
            <a:solidFill>
              <a:srgbClr val="9d3e3b"/>
            </a:solidFill>
            <a:ln w="47520">
              <a:solidFill>
                <a:srgbClr val="9d3e3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摘要看板!$B$27:$B$29</c:f>
              <c:strCache>
                <c:ptCount val="3"/>
                <c:pt idx="0">
                  <c:v>2024A</c:v>
                </c:pt>
                <c:pt idx="1">
                  <c:v>2025A</c:v>
                </c:pt>
                <c:pt idx="2">
                  <c:v>2026H1</c:v>
                </c:pt>
              </c:strCache>
            </c:strRef>
          </c:cat>
          <c:val>
            <c:numRef>
              <c:f>摘要看板!$C$27:$C$29</c:f>
              <c:numCache>
                <c:formatCode>General</c:formatCode>
                <c:ptCount val="3"/>
                <c:pt idx="0">
                  <c:v>0.057</c:v>
                </c:pt>
                <c:pt idx="1">
                  <c:v>0.089</c:v>
                </c:pt>
                <c:pt idx="2">
                  <c:v>0.112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摘要看板!D26</c:f>
              <c:strCache>
                <c:ptCount val="1"/>
                <c:pt idx="0">
                  <c:v>行业NBV增速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摘要看板!$B$27:$B$29</c:f>
              <c:strCache>
                <c:ptCount val="3"/>
                <c:pt idx="0">
                  <c:v>2024A</c:v>
                </c:pt>
                <c:pt idx="1">
                  <c:v>2025A</c:v>
                </c:pt>
                <c:pt idx="2">
                  <c:v>2026H1</c:v>
                </c:pt>
              </c:strCache>
            </c:strRef>
          </c:cat>
          <c:val>
            <c:numRef>
              <c:f>摘要看板!$D$27:$D$29</c:f>
              <c:numCache>
                <c:formatCode>General</c:formatCode>
                <c:ptCount val="3"/>
                <c:pt idx="0">
                  <c:v>0.098</c:v>
                </c:pt>
                <c:pt idx="1">
                  <c:v>0.142</c:v>
                </c:pt>
                <c:pt idx="2">
                  <c:v>0.186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摘要看板!E26</c:f>
              <c:strCache>
                <c:ptCount val="1"/>
                <c:pt idx="0">
                  <c:v>分红险新单占比</c:v>
                </c:pt>
              </c:strCache>
            </c:strRef>
          </c:tx>
          <c:spPr>
            <a:solidFill>
              <a:srgbClr val="d4a5a4"/>
            </a:solidFill>
            <a:ln w="47520">
              <a:solidFill>
                <a:srgbClr val="d4a5a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摘要看板!$B$27:$B$29</c:f>
              <c:strCache>
                <c:ptCount val="3"/>
                <c:pt idx="0">
                  <c:v>2024A</c:v>
                </c:pt>
                <c:pt idx="1">
                  <c:v>2025A</c:v>
                </c:pt>
                <c:pt idx="2">
                  <c:v>2026H1</c:v>
                </c:pt>
              </c:strCache>
            </c:strRef>
          </c:cat>
          <c:val>
            <c:numRef>
              <c:f>摘要看板!$E$27:$E$29</c:f>
              <c:numCache>
                <c:formatCode>General</c:formatCode>
                <c:ptCount val="3"/>
                <c:pt idx="0">
                  <c:v>0.18</c:v>
                </c:pt>
                <c:pt idx="1">
                  <c:v>0.31</c:v>
                </c:pt>
                <c:pt idx="2">
                  <c:v>0.42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5587478"/>
        <c:axId val="1267439"/>
      </c:lineChart>
      <c:catAx>
        <c:axId val="955874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67439"/>
        <c:crosses val="autoZero"/>
        <c:auto val="1"/>
        <c:lblAlgn val="ctr"/>
        <c:lblOffset val="100"/>
        <c:noMultiLvlLbl val="0"/>
      </c:catAx>
      <c:valAx>
        <c:axId val="12674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比率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58747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15</xdr:row>
      <xdr:rowOff>0</xdr:rowOff>
    </xdr:from>
    <xdr:to>
      <xdr:col>14</xdr:col>
      <xdr:colOff>370440</xdr:colOff>
      <xdr:row>32</xdr:row>
      <xdr:rowOff>1440</xdr:rowOff>
    </xdr:to>
    <xdr:graphicFrame>
      <xdr:nvGraphicFramePr>
        <xdr:cNvPr id="0" name="Chart 1"/>
        <xdr:cNvGraphicFramePr/>
      </xdr:nvGraphicFramePr>
      <xdr:xfrm>
        <a:off x="10449000" y="285768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33</xdr:row>
      <xdr:rowOff>0</xdr:rowOff>
    </xdr:from>
    <xdr:to>
      <xdr:col>14</xdr:col>
      <xdr:colOff>370440</xdr:colOff>
      <xdr:row>50</xdr:row>
      <xdr:rowOff>1440</xdr:rowOff>
    </xdr:to>
    <xdr:graphicFrame>
      <xdr:nvGraphicFramePr>
        <xdr:cNvPr id="1" name="Chart 2"/>
        <xdr:cNvGraphicFramePr/>
      </xdr:nvGraphicFramePr>
      <xdr:xfrm>
        <a:off x="10449000" y="628668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8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5" t="s">
        <v>5</v>
      </c>
      <c r="C8" s="6" t="s">
        <v>6</v>
      </c>
    </row>
    <row r="9" customFormat="false" ht="15" hidden="false" customHeight="false" outlineLevel="0" collapsed="false">
      <c r="B9" s="5" t="s">
        <v>7</v>
      </c>
      <c r="C9" s="6" t="s">
        <v>8</v>
      </c>
    </row>
    <row r="10" customFormat="false" ht="15" hidden="false" customHeight="false" outlineLevel="0" collapsed="false">
      <c r="B10" s="5" t="s">
        <v>9</v>
      </c>
      <c r="C10" s="6" t="s">
        <v>10</v>
      </c>
    </row>
    <row r="11" customFormat="false" ht="15" hidden="false" customHeight="false" outlineLevel="0" collapsed="false">
      <c r="B11" s="5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</row>
    <row r="13" customFormat="false" ht="15" hidden="false" customHeight="false" outlineLevel="0" collapsed="false">
      <c r="B13" s="5" t="s">
        <v>14</v>
      </c>
      <c r="C13" s="6" t="s">
        <v>15</v>
      </c>
    </row>
    <row r="14" customFormat="false" ht="15" hidden="false" customHeight="false" outlineLevel="0" collapsed="false">
      <c r="B14" s="5" t="s">
        <v>16</v>
      </c>
      <c r="C14" s="6" t="s">
        <v>17</v>
      </c>
    </row>
    <row r="15" customFormat="false" ht="15" hidden="false" customHeight="false" outlineLevel="0" collapsed="false">
      <c r="B15" s="5" t="s">
        <v>18</v>
      </c>
      <c r="C15" s="6" t="s">
        <v>19</v>
      </c>
    </row>
    <row r="16" customFormat="false" ht="15" hidden="false" customHeight="false" outlineLevel="0" collapsed="false">
      <c r="B16" s="3" t="s">
        <v>20</v>
      </c>
    </row>
    <row r="17" customFormat="false" ht="15" hidden="false" customHeight="false" outlineLevel="0" collapsed="false">
      <c r="B17" s="7" t="s">
        <v>21</v>
      </c>
      <c r="C17" s="6" t="s">
        <v>22</v>
      </c>
    </row>
    <row r="18" customFormat="false" ht="15" hidden="false" customHeight="false" outlineLevel="0" collapsed="false">
      <c r="B18" s="7" t="s">
        <v>23</v>
      </c>
      <c r="C18" s="6" t="s">
        <v>24</v>
      </c>
    </row>
    <row r="19" customFormat="false" ht="15" hidden="false" customHeight="false" outlineLevel="0" collapsed="false">
      <c r="B19" s="7" t="s">
        <v>25</v>
      </c>
      <c r="C19" s="6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8" min="3" style="0" width="15"/>
    <col collapsed="false" customWidth="true" hidden="false" outlineLevel="0" max="10" min="9" style="0" width="14"/>
    <col collapsed="false" customWidth="true" hidden="false" outlineLevel="0" max="12" min="11" style="0" width="13"/>
  </cols>
  <sheetData>
    <row r="2" customFormat="false" ht="15" hidden="false" customHeight="false" outlineLevel="0" collapsed="false">
      <c r="B2" s="8" t="s">
        <v>27</v>
      </c>
    </row>
    <row r="4" customFormat="false" ht="15" hidden="false" customHeight="false" outlineLevel="0" collapsed="false">
      <c r="B4" s="9" t="s">
        <v>28</v>
      </c>
      <c r="C4" s="9" t="s">
        <v>29</v>
      </c>
      <c r="D4" s="9" t="s">
        <v>30</v>
      </c>
      <c r="E4" s="10" t="s">
        <v>31</v>
      </c>
      <c r="F4" s="10" t="s">
        <v>32</v>
      </c>
      <c r="G4" s="9" t="s">
        <v>33</v>
      </c>
      <c r="H4" s="9" t="s">
        <v>34</v>
      </c>
      <c r="I4" s="10" t="s">
        <v>35</v>
      </c>
      <c r="J4" s="10" t="s">
        <v>36</v>
      </c>
      <c r="K4" s="9" t="s">
        <v>37</v>
      </c>
      <c r="L4" s="9" t="s">
        <v>38</v>
      </c>
    </row>
    <row r="5" customFormat="false" ht="15" hidden="false" customHeight="false" outlineLevel="0" collapsed="false">
      <c r="B5" s="11" t="s">
        <v>39</v>
      </c>
      <c r="C5" s="12" t="n">
        <v>760</v>
      </c>
      <c r="D5" s="12" t="n">
        <v>880</v>
      </c>
      <c r="E5" s="12" t="n">
        <v>200</v>
      </c>
      <c r="F5" s="12" t="n">
        <v>249</v>
      </c>
      <c r="G5" s="12" t="n">
        <v>310</v>
      </c>
      <c r="H5" s="12" t="n">
        <v>357</v>
      </c>
      <c r="I5" s="12" t="n">
        <v>5200</v>
      </c>
      <c r="J5" s="12" t="n">
        <v>5554</v>
      </c>
      <c r="K5" s="12" t="n">
        <v>4000</v>
      </c>
      <c r="L5" s="13" t="s">
        <v>40</v>
      </c>
    </row>
    <row r="6" customFormat="false" ht="15" hidden="false" customHeight="false" outlineLevel="0" collapsed="false">
      <c r="B6" s="14" t="s">
        <v>41</v>
      </c>
      <c r="C6" s="15" t="n">
        <v>545</v>
      </c>
      <c r="D6" s="15" t="n">
        <v>625</v>
      </c>
      <c r="E6" s="15" t="n">
        <v>131</v>
      </c>
      <c r="F6" s="15" t="n">
        <v>157</v>
      </c>
      <c r="G6" s="15" t="n">
        <v>205</v>
      </c>
      <c r="H6" s="15" t="n">
        <v>229</v>
      </c>
      <c r="I6" s="15" t="n">
        <v>3050</v>
      </c>
      <c r="J6" s="15" t="n">
        <v>3230</v>
      </c>
      <c r="K6" s="15" t="n">
        <v>2100</v>
      </c>
      <c r="L6" s="16" t="s">
        <v>40</v>
      </c>
    </row>
    <row r="7" customFormat="false" ht="15" hidden="false" customHeight="false" outlineLevel="0" collapsed="false">
      <c r="B7" s="11" t="s">
        <v>42</v>
      </c>
      <c r="C7" s="12" t="n">
        <v>342</v>
      </c>
      <c r="D7" s="12" t="n">
        <v>384</v>
      </c>
      <c r="E7" s="12" t="n">
        <v>74</v>
      </c>
      <c r="F7" s="12" t="n">
        <v>86</v>
      </c>
      <c r="G7" s="12" t="n">
        <v>98</v>
      </c>
      <c r="H7" s="12" t="n">
        <v>120</v>
      </c>
      <c r="I7" s="12" t="n">
        <v>2540</v>
      </c>
      <c r="J7" s="12" t="n">
        <v>2670</v>
      </c>
      <c r="K7" s="12" t="n">
        <v>1549</v>
      </c>
      <c r="L7" s="13" t="s">
        <v>40</v>
      </c>
    </row>
    <row r="8" customFormat="false" ht="15" hidden="false" customHeight="false" outlineLevel="0" collapsed="false">
      <c r="B8" s="14" t="s">
        <v>43</v>
      </c>
      <c r="C8" s="15" t="n">
        <v>2410</v>
      </c>
      <c r="D8" s="15" t="n">
        <v>2557</v>
      </c>
      <c r="E8" s="17"/>
      <c r="F8" s="17"/>
      <c r="G8" s="15" t="n">
        <v>218</v>
      </c>
      <c r="H8" s="15" t="n">
        <v>239</v>
      </c>
      <c r="I8" s="15" t="n">
        <v>2310</v>
      </c>
      <c r="J8" s="15" t="n">
        <v>2400</v>
      </c>
      <c r="K8" s="15" t="n">
        <v>2520</v>
      </c>
      <c r="L8" s="16" t="s">
        <v>44</v>
      </c>
    </row>
    <row r="9" customFormat="false" ht="15" hidden="false" customHeight="false" outlineLevel="0" collapsed="false">
      <c r="B9" s="11" t="s">
        <v>45</v>
      </c>
      <c r="C9" s="12" t="n">
        <v>172</v>
      </c>
      <c r="D9" s="12" t="n">
        <v>196</v>
      </c>
      <c r="E9" s="12" t="n">
        <v>33</v>
      </c>
      <c r="F9" s="12" t="n">
        <v>37</v>
      </c>
      <c r="G9" s="12" t="n">
        <v>51</v>
      </c>
      <c r="H9" s="12" t="n">
        <v>55</v>
      </c>
      <c r="I9" s="12" t="n">
        <v>880</v>
      </c>
      <c r="J9" s="12" t="n">
        <v>917</v>
      </c>
      <c r="K9" s="12" t="n">
        <v>559</v>
      </c>
      <c r="L9" s="13" t="s">
        <v>40</v>
      </c>
    </row>
    <row r="11" customFormat="false" ht="15" hidden="false" customHeight="false" outlineLevel="0" collapsed="false">
      <c r="B11" s="2" t="s">
        <v>46</v>
      </c>
    </row>
    <row r="13" customFormat="false" ht="15" hidden="false" customHeight="false" outlineLevel="0" collapsed="false">
      <c r="B13" s="8" t="s">
        <v>47</v>
      </c>
    </row>
    <row r="15" customFormat="false" ht="15" hidden="false" customHeight="false" outlineLevel="0" collapsed="false">
      <c r="B15" s="9" t="s">
        <v>48</v>
      </c>
      <c r="C15" s="10" t="s">
        <v>49</v>
      </c>
      <c r="D15" s="10" t="s">
        <v>50</v>
      </c>
      <c r="E15" s="10" t="s">
        <v>51</v>
      </c>
      <c r="F15" s="9" t="s">
        <v>52</v>
      </c>
    </row>
    <row r="16" customFormat="false" ht="15" hidden="false" customHeight="false" outlineLevel="0" collapsed="false">
      <c r="B16" s="11" t="s">
        <v>53</v>
      </c>
      <c r="C16" s="18" t="n">
        <v>0.057</v>
      </c>
      <c r="D16" s="18" t="n">
        <v>0.089</v>
      </c>
      <c r="E16" s="18" t="n">
        <v>0.112</v>
      </c>
      <c r="F16" s="11" t="s">
        <v>54</v>
      </c>
    </row>
    <row r="17" customFormat="false" ht="15" hidden="false" customHeight="false" outlineLevel="0" collapsed="false">
      <c r="B17" s="14" t="s">
        <v>55</v>
      </c>
      <c r="C17" s="19" t="n">
        <v>0.046</v>
      </c>
      <c r="D17" s="19" t="n">
        <v>0.055</v>
      </c>
      <c r="E17" s="19" t="n">
        <v>0.061</v>
      </c>
      <c r="F17" s="14" t="s">
        <v>54</v>
      </c>
    </row>
    <row r="18" customFormat="false" ht="15" hidden="false" customHeight="false" outlineLevel="0" collapsed="false">
      <c r="B18" s="11" t="s">
        <v>56</v>
      </c>
      <c r="C18" s="18" t="n">
        <v>0.098</v>
      </c>
      <c r="D18" s="18" t="n">
        <v>0.142</v>
      </c>
      <c r="E18" s="18" t="n">
        <v>0.186</v>
      </c>
      <c r="F18" s="11" t="s">
        <v>54</v>
      </c>
    </row>
    <row r="19" customFormat="false" ht="15" hidden="false" customHeight="false" outlineLevel="0" collapsed="false">
      <c r="B19" s="14" t="s">
        <v>57</v>
      </c>
      <c r="C19" s="19" t="n">
        <v>0.18</v>
      </c>
      <c r="D19" s="19" t="n">
        <v>0.31</v>
      </c>
      <c r="E19" s="19" t="n">
        <v>0.42</v>
      </c>
      <c r="F19" s="14" t="s">
        <v>58</v>
      </c>
    </row>
    <row r="20" customFormat="false" ht="15" hidden="false" customHeight="false" outlineLevel="0" collapsed="false">
      <c r="B20" s="11" t="s">
        <v>59</v>
      </c>
      <c r="C20" s="18" t="n">
        <v>0.968</v>
      </c>
      <c r="D20" s="18" t="n">
        <v>0.965</v>
      </c>
      <c r="E20" s="18" t="n">
        <v>0.972</v>
      </c>
      <c r="F20" s="11" t="s">
        <v>60</v>
      </c>
    </row>
    <row r="21" customFormat="false" ht="15" hidden="false" customHeight="false" outlineLevel="0" collapsed="false">
      <c r="B21" s="16" t="s">
        <v>61</v>
      </c>
      <c r="C21" s="20" t="n">
        <v>0.0168</v>
      </c>
      <c r="D21" s="20" t="n">
        <v>0.0195</v>
      </c>
      <c r="E21" s="20" t="n">
        <v>0.021</v>
      </c>
      <c r="F21" s="14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8" min="3" style="0" width="14"/>
  </cols>
  <sheetData>
    <row r="2" customFormat="false" ht="15" hidden="false" customHeight="false" outlineLevel="0" collapsed="false">
      <c r="B2" s="8" t="s">
        <v>63</v>
      </c>
    </row>
    <row r="4" customFormat="false" ht="15" hidden="false" customHeight="false" outlineLevel="0" collapsed="false">
      <c r="B4" s="9" t="s">
        <v>28</v>
      </c>
      <c r="C4" s="9" t="s">
        <v>64</v>
      </c>
      <c r="D4" s="10" t="s">
        <v>65</v>
      </c>
      <c r="E4" s="10" t="s">
        <v>66</v>
      </c>
      <c r="F4" s="10" t="s">
        <v>67</v>
      </c>
      <c r="G4" s="9" t="s">
        <v>68</v>
      </c>
      <c r="H4" s="10" t="s">
        <v>69</v>
      </c>
    </row>
    <row r="5" customFormat="false" ht="15" hidden="false" customHeight="false" outlineLevel="0" collapsed="false">
      <c r="B5" s="21" t="str">
        <f aca="false">原始数据!B5</f>
        <v>华安人寿A</v>
      </c>
      <c r="C5" s="22" t="n">
        <f aca="false">IF(原始数据!C5=0,"—",原始数据!D5/原始数据!C5-1)</f>
        <v>0.157894736842105</v>
      </c>
      <c r="D5" s="22" t="n">
        <f aca="false">IF(OR(原始数据!E5="",原始数据!E5=0),"—",原始数据!F5/原始数据!E5-1)</f>
        <v>0.245</v>
      </c>
      <c r="E5" s="22" t="n">
        <f aca="false">IF(OR(原始数据!F5="",原始数据!D5=0),"—",原始数据!F5/原始数据!D5)</f>
        <v>0.282954545454545</v>
      </c>
      <c r="F5" s="22" t="n">
        <f aca="false">IF(原始数据!I5=0,"—",原始数据!J5/原始数据!I5-1)</f>
        <v>0.0680769230769232</v>
      </c>
      <c r="G5" s="22" t="n">
        <f aca="false">IF(原始数据!G5=0,"—",原始数据!H5/原始数据!G5-1)</f>
        <v>0.151612903225806</v>
      </c>
      <c r="H5" s="23" t="n">
        <f aca="false">IF(原始数据!J5=0,"—",原始数据!K5/原始数据!J5)</f>
        <v>0.72020165646381</v>
      </c>
    </row>
    <row r="6" customFormat="false" ht="15" hidden="false" customHeight="false" outlineLevel="0" collapsed="false">
      <c r="B6" s="24" t="str">
        <f aca="false">原始数据!B6</f>
        <v>泰平保险B</v>
      </c>
      <c r="C6" s="25" t="n">
        <f aca="false">IF(原始数据!C6=0,"—",原始数据!D6/原始数据!C6-1)</f>
        <v>0.146788990825688</v>
      </c>
      <c r="D6" s="25" t="n">
        <f aca="false">IF(OR(原始数据!E6="",原始数据!E6=0),"—",原始数据!F6/原始数据!E6-1)</f>
        <v>0.198473282442748</v>
      </c>
      <c r="E6" s="25" t="n">
        <f aca="false">IF(OR(原始数据!F6="",原始数据!D6=0),"—",原始数据!F6/原始数据!D6)</f>
        <v>0.2512</v>
      </c>
      <c r="F6" s="25" t="n">
        <f aca="false">IF(原始数据!I6=0,"—",原始数据!J6/原始数据!I6-1)</f>
        <v>0.0590163934426229</v>
      </c>
      <c r="G6" s="25" t="n">
        <f aca="false">IF(原始数据!G6=0,"—",原始数据!H6/原始数据!G6-1)</f>
        <v>0.117073170731707</v>
      </c>
      <c r="H6" s="26" t="n">
        <f aca="false">IF(原始数据!J6=0,"—",原始数据!K6/原始数据!J6)</f>
        <v>0.65015479876161</v>
      </c>
    </row>
    <row r="7" customFormat="false" ht="15" hidden="false" customHeight="false" outlineLevel="0" collapsed="false">
      <c r="B7" s="21" t="str">
        <f aca="false">原始数据!B7</f>
        <v>新华示例C</v>
      </c>
      <c r="C7" s="22" t="n">
        <f aca="false">IF(原始数据!C7=0,"—",原始数据!D7/原始数据!C7-1)</f>
        <v>0.12280701754386</v>
      </c>
      <c r="D7" s="22" t="n">
        <f aca="false">IF(OR(原始数据!E7="",原始数据!E7=0),"—",原始数据!F7/原始数据!E7-1)</f>
        <v>0.162162162162162</v>
      </c>
      <c r="E7" s="22" t="n">
        <f aca="false">IF(OR(原始数据!F7="",原始数据!D7=0),"—",原始数据!F7/原始数据!D7)</f>
        <v>0.223958333333333</v>
      </c>
      <c r="F7" s="22" t="n">
        <f aca="false">IF(原始数据!I7=0,"—",原始数据!J7/原始数据!I7-1)</f>
        <v>0.0511811023622046</v>
      </c>
      <c r="G7" s="22" t="n">
        <f aca="false">IF(原始数据!G7=0,"—",原始数据!H7/原始数据!G7-1)</f>
        <v>0.224489795918367</v>
      </c>
      <c r="H7" s="23" t="n">
        <f aca="false">IF(原始数据!J7=0,"—",原始数据!K7/原始数据!J7)</f>
        <v>0.580149812734082</v>
      </c>
    </row>
    <row r="8" customFormat="false" ht="15" hidden="false" customHeight="false" outlineLevel="0" collapsed="false">
      <c r="B8" s="24" t="str">
        <f aca="false">原始数据!B8</f>
        <v>人保示例D</v>
      </c>
      <c r="C8" s="25" t="n">
        <f aca="false">IF(原始数据!C8=0,"—",原始数据!D8/原始数据!C8-1)</f>
        <v>0.0609958506224066</v>
      </c>
      <c r="D8" s="25" t="str">
        <f aca="false">IF(OR(原始数据!E8="",原始数据!E8=0),"—",原始数据!F8/原始数据!E8-1)</f>
        <v>—</v>
      </c>
      <c r="E8" s="25" t="str">
        <f aca="false">IF(OR(原始数据!F8="",原始数据!D8=0),"—",原始数据!F8/原始数据!D8)</f>
        <v>—</v>
      </c>
      <c r="F8" s="25" t="n">
        <f aca="false">IF(原始数据!I8=0,"—",原始数据!J8/原始数据!I8-1)</f>
        <v>0.0389610389610389</v>
      </c>
      <c r="G8" s="25" t="n">
        <f aca="false">IF(原始数据!G8=0,"—",原始数据!H8/原始数据!G8-1)</f>
        <v>0.0963302752293578</v>
      </c>
      <c r="H8" s="26" t="n">
        <f aca="false">IF(原始数据!J8=0,"—",原始数据!K8/原始数据!J8)</f>
        <v>1.05</v>
      </c>
    </row>
    <row r="9" customFormat="false" ht="15" hidden="false" customHeight="false" outlineLevel="0" collapsed="false">
      <c r="B9" s="21" t="str">
        <f aca="false">原始数据!B9</f>
        <v>众安示例E</v>
      </c>
      <c r="C9" s="22" t="n">
        <f aca="false">IF(原始数据!C9=0,"—",原始数据!D9/原始数据!C9-1)</f>
        <v>0.13953488372093</v>
      </c>
      <c r="D9" s="22" t="n">
        <f aca="false">IF(OR(原始数据!E9="",原始数据!E9=0),"—",原始数据!F9/原始数据!E9-1)</f>
        <v>0.121212121212121</v>
      </c>
      <c r="E9" s="22" t="n">
        <f aca="false">IF(OR(原始数据!F9="",原始数据!D9=0),"—",原始数据!F9/原始数据!D9)</f>
        <v>0.188775510204082</v>
      </c>
      <c r="F9" s="22" t="n">
        <f aca="false">IF(原始数据!I9=0,"—",原始数据!J9/原始数据!I9-1)</f>
        <v>0.0420454545454545</v>
      </c>
      <c r="G9" s="22" t="n">
        <f aca="false">IF(原始数据!G9=0,"—",原始数据!H9/原始数据!G9-1)</f>
        <v>0.0784313725490196</v>
      </c>
      <c r="H9" s="23" t="n">
        <f aca="false">IF(原始数据!J9=0,"—",原始数据!K9/原始数据!J9)</f>
        <v>0.609596510359869</v>
      </c>
    </row>
    <row r="10" customFormat="false" ht="15" hidden="false" customHeight="false" outlineLevel="0" collapsed="false">
      <c r="B10" s="27" t="s">
        <v>70</v>
      </c>
      <c r="C10" s="28" t="n">
        <f aca="false">SUM(原始数据!D5:D9)/SUM(原始数据!C5:C9)-1</f>
        <v>0.0976590210451644</v>
      </c>
      <c r="D10" s="28" t="n">
        <f aca="false">SUM(原始数据!F5:F9)/SUM(原始数据!E5:E9)-1</f>
        <v>0.207762557077626</v>
      </c>
      <c r="E10" s="28" t="n">
        <f aca="false">SUM(原始数据!F5:F9)/SUMPRODUCT((原始数据!F5:F9&lt;&gt;"")*原始数据!D5:D9)</f>
        <v>0.253717026378897</v>
      </c>
      <c r="F10" s="28" t="n">
        <f aca="false">SUM(原始数据!J5:J9)/SUM(原始数据!I5:I9)-1</f>
        <v>0.0565808297567954</v>
      </c>
      <c r="G10" s="28" t="n">
        <f aca="false">SUM(原始数据!H5:H9)/SUM(原始数据!G5:G9)-1</f>
        <v>0.133786848072562</v>
      </c>
      <c r="H10" s="29" t="n">
        <f aca="false">AVERAGEIF(原始数据!L5:L9,"P/EV",指标计算!H5:H9)</f>
        <v>0.640025694579843</v>
      </c>
    </row>
    <row r="12" customFormat="false" ht="15" hidden="false" customHeight="false" outlineLevel="0" collapsed="false">
      <c r="B12" s="2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60"/>
  </cols>
  <sheetData>
    <row r="2" customFormat="false" ht="15" hidden="false" customHeight="false" outlineLevel="0" collapsed="false">
      <c r="B2" s="8" t="s">
        <v>72</v>
      </c>
    </row>
    <row r="4" customFormat="false" ht="15" hidden="false" customHeight="false" outlineLevel="0" collapsed="false">
      <c r="B4" s="9" t="s">
        <v>73</v>
      </c>
      <c r="C4" s="9" t="s">
        <v>74</v>
      </c>
      <c r="D4" s="9" t="s">
        <v>75</v>
      </c>
    </row>
    <row r="5" customFormat="false" ht="15" hidden="false" customHeight="false" outlineLevel="0" collapsed="false">
      <c r="B5" s="30" t="s">
        <v>76</v>
      </c>
      <c r="C5" s="31" t="n">
        <f aca="false">指标计算!C10</f>
        <v>0.0976590210451644</v>
      </c>
      <c r="D5" s="11" t="str">
        <f aca="false">"2026H1覆盖组合新单保费同比"&amp;IF(指标计算!C10&gt;=0,"+","")&amp;TEXT(指标计算!C10,"0.0%")&amp;"，负债端延续回暖。"</f>
        <v>2026H1覆盖组合新单保费同比+9.8%，负债端延续回暖。</v>
      </c>
    </row>
    <row r="6" customFormat="false" ht="15" hidden="false" customHeight="false" outlineLevel="0" collapsed="false">
      <c r="B6" s="32" t="s">
        <v>77</v>
      </c>
      <c r="C6" s="33" t="n">
        <f aca="false">指标计算!D10</f>
        <v>0.207762557077626</v>
      </c>
      <c r="D6" s="14" t="str">
        <f aca="false">"覆盖组合NBV同比"&amp;IF(指标计算!D10&gt;=0,"+","")&amp;TEXT(指标计算!D10,"0.0%")&amp;"，价值增长动能强化。"</f>
        <v>覆盖组合NBV同比+20.8%，价值增长动能强化。</v>
      </c>
    </row>
    <row r="7" customFormat="false" ht="15" hidden="false" customHeight="false" outlineLevel="0" collapsed="false">
      <c r="B7" s="30" t="s">
        <v>78</v>
      </c>
      <c r="C7" s="31" t="n">
        <f aca="false">指标计算!E10</f>
        <v>0.253717026378897</v>
      </c>
      <c r="D7" s="11" t="str">
        <f aca="false">"组合NBV利润率"&amp;TEXT(指标计算!E10,"0.0%")&amp;"，报行合一下价值率企稳回升。"</f>
        <v>组合NBV利润率25.4%，报行合一下价值率企稳回升。</v>
      </c>
    </row>
    <row r="8" customFormat="false" ht="15" hidden="false" customHeight="false" outlineLevel="0" collapsed="false">
      <c r="B8" s="32" t="s">
        <v>79</v>
      </c>
      <c r="C8" s="33" t="n">
        <f aca="false">指标计算!F10</f>
        <v>0.0565808297567954</v>
      </c>
      <c r="D8" s="14" t="str">
        <f aca="false">"组合内含价值较年初+"&amp;TEXT(指标计算!F10,"0.0%")&amp;"，EV可信度修复。"</f>
        <v>组合内含价值较年初+5.7%，EV可信度修复。</v>
      </c>
    </row>
    <row r="9" customFormat="false" ht="15" hidden="false" customHeight="false" outlineLevel="0" collapsed="false">
      <c r="B9" s="30" t="s">
        <v>80</v>
      </c>
      <c r="C9" s="31" t="n">
        <f aca="false">指标计算!G10</f>
        <v>0.133786848072562</v>
      </c>
      <c r="D9" s="11" t="str">
        <f aca="false">"覆盖组合归母净利同比"&amp;IF(指标计算!G10&gt;=0,"+","")&amp;TEXT(指标计算!G10,"0.0%")&amp;"。"</f>
        <v>覆盖组合归母净利同比+13.4%。</v>
      </c>
    </row>
    <row r="10" customFormat="false" ht="15" hidden="false" customHeight="false" outlineLevel="0" collapsed="false">
      <c r="B10" s="32" t="s">
        <v>81</v>
      </c>
      <c r="C10" s="34" t="n">
        <f aca="false">指标计算!H10</f>
        <v>0.640025694579843</v>
      </c>
      <c r="D10" s="14" t="str">
        <f aca="false">"板块平均P/EV约"&amp;TEXT(指标计算!H10,"0.00")&amp;"x，估值仍处历史低位，具备修复空间。"</f>
        <v>板块平均P/EV约0.64x，估值仍处历史低位，具备修复空间。</v>
      </c>
    </row>
    <row r="11" customFormat="false" ht="15" hidden="false" customHeight="false" outlineLevel="0" collapsed="false">
      <c r="B11" s="35" t="s">
        <v>82</v>
      </c>
      <c r="C11" s="36" t="str">
        <f aca="false">INDEX(指标计算!B5:B9,MATCH(MAX(指标计算!D5:D7,指标计算!D9),指标计算!D5:D9,0))</f>
        <v>华安人寿A</v>
      </c>
      <c r="D11" s="11" t="str">
        <f aca="false">"其中"&amp;C11&amp;"NBV增速领先（"&amp;TEXT(MAX(指标计算!D5:D7,指标计算!D9),"+0.0%")&amp;"），建议重点关注。"</f>
        <v>其中华安人寿ANBV增速领先（+24.5%），建议重点关注。</v>
      </c>
    </row>
    <row r="12" customFormat="false" ht="15" hidden="false" customHeight="false" outlineLevel="0" collapsed="false">
      <c r="B12" s="32" t="s">
        <v>83</v>
      </c>
      <c r="C12" s="33" t="n">
        <f aca="false">原始数据!E18</f>
        <v>0.186</v>
      </c>
      <c r="D12" s="14" t="str">
        <f aca="false">"行业口径NBV增速"&amp;TEXT(原始数据!E18,"+0.0%")&amp;"，分红险新单占比升至"&amp;TEXT(原始数据!E19,"0%")&amp;"。"</f>
        <v>行业口径NBV增速+18.6%，分红险新单占比升至42%。</v>
      </c>
    </row>
    <row r="14" customFormat="false" ht="15" hidden="false" customHeight="false" outlineLevel="0" collapsed="false">
      <c r="B14" s="2" t="s">
        <v>84</v>
      </c>
    </row>
    <row r="16" customFormat="false" ht="15" hidden="false" customHeight="false" outlineLevel="0" collapsed="false">
      <c r="B16" s="3" t="s">
        <v>85</v>
      </c>
    </row>
    <row r="17" customFormat="false" ht="15" hidden="false" customHeight="false" outlineLevel="0" collapsed="false">
      <c r="B17" s="37" t="s">
        <v>86</v>
      </c>
      <c r="C17" s="38" t="s">
        <v>87</v>
      </c>
      <c r="D17" s="37" t="s">
        <v>88</v>
      </c>
    </row>
    <row r="18" customFormat="false" ht="15" hidden="false" customHeight="false" outlineLevel="0" collapsed="false">
      <c r="B18" s="39" t="str">
        <f aca="false">指标计算!B5</f>
        <v>华安人寿A</v>
      </c>
      <c r="C18" s="40" t="n">
        <f aca="false">IF(指标计算!D5="—","",指标计算!D5)</f>
        <v>0.245</v>
      </c>
      <c r="D18" s="40" t="n">
        <f aca="false">指标计算!G5</f>
        <v>0.151612903225806</v>
      </c>
    </row>
    <row r="19" customFormat="false" ht="15" hidden="false" customHeight="false" outlineLevel="0" collapsed="false">
      <c r="B19" s="39" t="str">
        <f aca="false">指标计算!B6</f>
        <v>泰平保险B</v>
      </c>
      <c r="C19" s="40" t="n">
        <f aca="false">IF(指标计算!D6="—","",指标计算!D6)</f>
        <v>0.198473282442748</v>
      </c>
      <c r="D19" s="40" t="n">
        <f aca="false">指标计算!G6</f>
        <v>0.117073170731707</v>
      </c>
    </row>
    <row r="20" customFormat="false" ht="15" hidden="false" customHeight="false" outlineLevel="0" collapsed="false">
      <c r="B20" s="39" t="str">
        <f aca="false">指标计算!B7</f>
        <v>新华示例C</v>
      </c>
      <c r="C20" s="40" t="n">
        <f aca="false">IF(指标计算!D7="—","",指标计算!D7)</f>
        <v>0.162162162162162</v>
      </c>
      <c r="D20" s="40" t="n">
        <f aca="false">指标计算!G7</f>
        <v>0.224489795918367</v>
      </c>
    </row>
    <row r="21" customFormat="false" ht="15" hidden="false" customHeight="false" outlineLevel="0" collapsed="false">
      <c r="B21" s="39" t="str">
        <f aca="false">指标计算!B8</f>
        <v>人保示例D</v>
      </c>
      <c r="C21" s="40" t="str">
        <f aca="false">IF(指标计算!D8="—","",指标计算!D8)</f>
        <v/>
      </c>
      <c r="D21" s="40" t="n">
        <f aca="false">指标计算!G8</f>
        <v>0.0963302752293578</v>
      </c>
    </row>
    <row r="22" customFormat="false" ht="15" hidden="false" customHeight="false" outlineLevel="0" collapsed="false">
      <c r="B22" s="39" t="str">
        <f aca="false">指标计算!B9</f>
        <v>众安示例E</v>
      </c>
      <c r="C22" s="40" t="n">
        <f aca="false">IF(指标计算!D9="—","",指标计算!D9)</f>
        <v>0.121212121212121</v>
      </c>
      <c r="D22" s="40" t="n">
        <f aca="false">指标计算!G9</f>
        <v>0.0784313725490196</v>
      </c>
    </row>
    <row r="25" customFormat="false" ht="15" hidden="false" customHeight="false" outlineLevel="0" collapsed="false">
      <c r="B25" s="3" t="s">
        <v>89</v>
      </c>
    </row>
    <row r="26" customFormat="false" ht="15" hidden="false" customHeight="false" outlineLevel="0" collapsed="false">
      <c r="B26" s="37" t="s">
        <v>90</v>
      </c>
      <c r="C26" s="37" t="s">
        <v>91</v>
      </c>
      <c r="D26" s="37" t="s">
        <v>92</v>
      </c>
      <c r="E26" s="37" t="s">
        <v>57</v>
      </c>
    </row>
    <row r="27" customFormat="false" ht="15" hidden="false" customHeight="false" outlineLevel="0" collapsed="false">
      <c r="B27" s="41" t="s">
        <v>49</v>
      </c>
      <c r="C27" s="40" t="n">
        <f aca="false">原始数据!C16</f>
        <v>0.057</v>
      </c>
      <c r="D27" s="40" t="n">
        <f aca="false">原始数据!C18</f>
        <v>0.098</v>
      </c>
      <c r="E27" s="40" t="n">
        <f aca="false">原始数据!C19</f>
        <v>0.18</v>
      </c>
    </row>
    <row r="28" customFormat="false" ht="15" hidden="false" customHeight="false" outlineLevel="0" collapsed="false">
      <c r="B28" s="41" t="s">
        <v>50</v>
      </c>
      <c r="C28" s="40" t="n">
        <f aca="false">原始数据!D16</f>
        <v>0.089</v>
      </c>
      <c r="D28" s="40" t="n">
        <f aca="false">原始数据!D18</f>
        <v>0.142</v>
      </c>
      <c r="E28" s="40" t="n">
        <f aca="false">原始数据!D19</f>
        <v>0.31</v>
      </c>
    </row>
    <row r="29" customFormat="false" ht="15" hidden="false" customHeight="false" outlineLevel="0" collapsed="false">
      <c r="B29" s="41" t="s">
        <v>51</v>
      </c>
      <c r="C29" s="40" t="n">
        <f aca="false">原始数据!E16</f>
        <v>0.112</v>
      </c>
      <c r="D29" s="40" t="n">
        <f aca="false">原始数据!E18</f>
        <v>0.186</v>
      </c>
      <c r="E29" s="40" t="n">
        <f aca="false">原始数据!E19</f>
        <v>0.42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50"/>
  </cols>
  <sheetData>
    <row r="2" customFormat="false" ht="15" hidden="false" customHeight="false" outlineLevel="0" collapsed="false">
      <c r="B2" s="8" t="s">
        <v>93</v>
      </c>
    </row>
    <row r="4" customFormat="false" ht="15" hidden="false" customHeight="false" outlineLevel="0" collapsed="false">
      <c r="B4" s="9" t="s">
        <v>94</v>
      </c>
      <c r="C4" s="9" t="s">
        <v>95</v>
      </c>
      <c r="D4" s="9" t="s">
        <v>96</v>
      </c>
      <c r="E4" s="9" t="s">
        <v>97</v>
      </c>
    </row>
    <row r="5" customFormat="false" ht="15" hidden="false" customHeight="false" outlineLevel="0" collapsed="false">
      <c r="B5" s="30" t="s">
        <v>98</v>
      </c>
      <c r="C5" s="42" t="n">
        <f aca="false">COUNTA(原始数据!B5:B9)</f>
        <v>5</v>
      </c>
      <c r="D5" s="43" t="str">
        <f aca="false">IF(C5=5,"通过","异常")</f>
        <v>通过</v>
      </c>
      <c r="E5" s="44" t="s">
        <v>99</v>
      </c>
    </row>
    <row r="6" customFormat="false" ht="15" hidden="false" customHeight="false" outlineLevel="0" collapsed="false">
      <c r="B6" s="45" t="s">
        <v>100</v>
      </c>
      <c r="C6" s="46" t="n">
        <f aca="false">COUNTIFS(指标计算!E5:E9,"&gt;0.6")+COUNTIFS(指标计算!E5:E9,"&lt;0")</f>
        <v>0</v>
      </c>
      <c r="D6" s="47" t="str">
        <f aca="false">IF(C6=0,"通过","异常")</f>
        <v>通过</v>
      </c>
      <c r="E6" s="48" t="s">
        <v>101</v>
      </c>
    </row>
    <row r="7" customFormat="false" ht="15" hidden="false" customHeight="false" outlineLevel="0" collapsed="false">
      <c r="B7" s="35" t="s">
        <v>102</v>
      </c>
      <c r="C7" s="42" t="n">
        <f aca="false">SUMPRODUCT(--(原始数据!F5:F9&gt;原始数据!D5:D9))</f>
        <v>0</v>
      </c>
      <c r="D7" s="43" t="str">
        <f aca="false">IF(C7=0,"通过","异常")</f>
        <v>通过</v>
      </c>
      <c r="E7" s="44" t="s">
        <v>103</v>
      </c>
    </row>
    <row r="8" customFormat="false" ht="15" hidden="false" customHeight="false" outlineLevel="0" collapsed="false">
      <c r="B8" s="45" t="s">
        <v>104</v>
      </c>
      <c r="C8" s="46" t="n">
        <f aca="false">COUNTIF(原始数据!J5:J9,"&lt;=0")</f>
        <v>0</v>
      </c>
      <c r="D8" s="47" t="str">
        <f aca="false">IF(C8=0,"通过","异常")</f>
        <v>通过</v>
      </c>
      <c r="E8" s="48" t="s">
        <v>105</v>
      </c>
    </row>
    <row r="9" customFormat="false" ht="15" hidden="false" customHeight="false" outlineLevel="0" collapsed="false">
      <c r="B9" s="30" t="s">
        <v>106</v>
      </c>
      <c r="C9" s="42" t="n">
        <f aca="false">COUNTIFS(指标计算!H5:H9,"&gt;3")+COUNTIFS(指标计算!H5:H9,"&lt;0.2")</f>
        <v>0</v>
      </c>
      <c r="D9" s="43" t="str">
        <f aca="false">IF(C9=0,"通过","异常")</f>
        <v>通过</v>
      </c>
      <c r="E9" s="49" t="s">
        <v>107</v>
      </c>
    </row>
    <row r="10" customFormat="false" ht="15" hidden="false" customHeight="false" outlineLevel="0" collapsed="false">
      <c r="B10" s="32" t="s">
        <v>108</v>
      </c>
      <c r="C10" s="46" t="n">
        <f aca="false">ROUND(指标计算!G10-(SUM(原始数据!H5:H9)/SUM(原始数据!G5:G9)-1),6)</f>
        <v>0</v>
      </c>
      <c r="D10" s="47" t="str">
        <f aca="false">IF(C10=0,"通过","异常")</f>
        <v>通过</v>
      </c>
      <c r="E10" s="50" t="s">
        <v>109</v>
      </c>
    </row>
    <row r="11" customFormat="false" ht="15" hidden="false" customHeight="false" outlineLevel="0" collapsed="false">
      <c r="B11" s="30" t="s">
        <v>110</v>
      </c>
      <c r="C11" s="42" t="n">
        <f aca="false">COUNTIFS(原始数据!C16:E21,"&gt;1.2")+COUNTIFS(原始数据!C16:E21,"&lt;0")</f>
        <v>0</v>
      </c>
      <c r="D11" s="43" t="str">
        <f aca="false">IF(C11=0,"通过","异常")</f>
        <v>通过</v>
      </c>
      <c r="E11" s="44" t="s">
        <v>111</v>
      </c>
    </row>
    <row r="12" customFormat="false" ht="15" hidden="false" customHeight="false" outlineLevel="0" collapsed="false">
      <c r="B12" s="32" t="s">
        <v>112</v>
      </c>
      <c r="C12" s="46" t="n">
        <f aca="false">SUMPRODUCT(--ISERROR(摘要看板!C5:C12))</f>
        <v>0</v>
      </c>
      <c r="D12" s="47" t="str">
        <f aca="false">IF(C12=0,"通过","异常")</f>
        <v>通过</v>
      </c>
      <c r="E12" s="50" t="s">
        <v>113</v>
      </c>
    </row>
    <row r="14" customFormat="false" ht="15" hidden="false" customHeight="false" outlineLevel="0" collapsed="false">
      <c r="B14" s="51" t="s">
        <v>114</v>
      </c>
      <c r="D14" s="52" t="str">
        <f aca="false">IF(COUNTIF(D5:D12,"异常")=0,"全部通过 ✔","存在 "&amp;COUNTIF(D5:D12,"异常")&amp;" 项异常 ✘")</f>
        <v>全部通过 ✔</v>
      </c>
    </row>
  </sheetData>
  <conditionalFormatting sqref="D5:D12">
    <cfRule type="cellIs" priority="2" operator="equal" aboveAverage="0" equalAverage="0" bottom="0" percent="0" rank="0" text="" dxfId="0">
      <formula>"通过"</formula>
    </cfRule>
    <cfRule type="cellIs" priority="3" operator="equal" aboveAverage="0" equalAverage="0" bottom="0" percent="0" rank="0" text="" dxfId="1">
      <formula>"异常"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2026-08-31T10:19:37Z</dcterms:created>
  <dc:creator>openpyxl</dc:creator>
  <dc:description/>
  <dc:language>en-US</dc:language>
  <cp:lastModifiedBy/>
  <dcterms:modified xsi:type="dcterms:W3CDTF">2026-08-31T10:19:38Z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