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5.xml.rels" ContentType="application/vnd.openxmlformats-package.relationships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假设" sheetId="2" state="visible" r:id="rId3"/>
    <sheet name="客户数据" sheetId="3" state="visible" r:id="rId4"/>
    <sheet name="风险评分" sheetId="4" state="visible" r:id="rId5"/>
    <sheet name="风控看板" sheetId="5" state="visible" r:id="rId6"/>
    <sheet name="校验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<sst xmlns="http://schemas.openxmlformats.org/spreadsheetml/2006/main" count="230" uniqueCount="137">
  <si>
    <r>
      <rPr>
        <b val="true"/>
        <sz val="16"/>
        <color rgb="FF1F3864"/>
        <rFont val="Noto Sans CJK SC"/>
        <family val="2"/>
      </rPr>
      <t xml:space="preserve">金融 </t>
    </r>
    <r>
      <rPr>
        <b val="true"/>
        <sz val="16"/>
        <color rgb="FF1F3864"/>
        <rFont val="Arial"/>
        <family val="0"/>
        <charset val="1"/>
      </rPr>
      <t xml:space="preserve">/ </t>
    </r>
    <r>
      <rPr>
        <b val="true"/>
        <sz val="16"/>
        <color rgb="FF1F3864"/>
        <rFont val="Noto Sans CJK SC"/>
        <family val="2"/>
      </rPr>
      <t xml:space="preserve">保险行业 </t>
    </r>
    <r>
      <rPr>
        <b val="true"/>
        <sz val="16"/>
        <color rgb="FF1F3864"/>
        <rFont val="Arial"/>
        <family val="0"/>
        <charset val="1"/>
      </rPr>
      <t xml:space="preserve">· </t>
    </r>
    <r>
      <rPr>
        <b val="true"/>
        <sz val="16"/>
        <color rgb="FF1F3864"/>
        <rFont val="Noto Sans CJK SC"/>
        <family val="2"/>
      </rPr>
      <t xml:space="preserve">风控分析模型工作簿</t>
    </r>
  </si>
  <si>
    <r>
      <rPr>
        <sz val="11"/>
        <color rgb="FF595959"/>
        <rFont val="Noto Sans CJK SC"/>
        <family val="2"/>
      </rPr>
      <t xml:space="preserve">客户信用与保单风险评分 </t>
    </r>
    <r>
      <rPr>
        <sz val="11"/>
        <color rgb="FF595959"/>
        <rFont val="Arial"/>
        <family val="0"/>
        <charset val="1"/>
      </rPr>
      <t xml:space="preserve">· </t>
    </r>
    <r>
      <rPr>
        <sz val="11"/>
        <color rgb="FF595959"/>
        <rFont val="Noto Sans CJK SC"/>
        <family val="2"/>
      </rPr>
      <t xml:space="preserve">组合监控看板</t>
    </r>
    <r>
      <rPr>
        <sz val="11"/>
        <color rgb="FF595959"/>
        <rFont val="Arial"/>
        <family val="0"/>
        <charset val="1"/>
      </rPr>
      <t xml:space="preserve">(</t>
    </r>
    <r>
      <rPr>
        <sz val="11"/>
        <color rgb="FF595959"/>
        <rFont val="Noto Sans CJK SC"/>
        <family val="2"/>
      </rPr>
      <t xml:space="preserve">示例版 </t>
    </r>
    <r>
      <rPr>
        <sz val="11"/>
        <color rgb="FF595959"/>
        <rFont val="Arial"/>
        <family val="0"/>
        <charset val="1"/>
      </rPr>
      <t xml:space="preserve">V1.0,2026-08)</t>
    </r>
  </si>
  <si>
    <t xml:space="preserve">工作表</t>
  </si>
  <si>
    <t xml:space="preserve">用途</t>
  </si>
  <si>
    <t xml:space="preserve">① 参数假设</t>
  </si>
  <si>
    <r>
      <rPr>
        <sz val="10"/>
        <rFont val="Noto Sans CJK SC"/>
        <family val="2"/>
      </rPr>
      <t xml:space="preserve">评分维度权重、分档阈值与预警规则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全部为可调整的蓝色输入项</t>
    </r>
  </si>
  <si>
    <t xml:space="preserve">② 客户数据</t>
  </si>
  <si>
    <r>
      <rPr>
        <sz val="10"/>
        <rFont val="Arial"/>
        <family val="0"/>
        <charset val="1"/>
      </rPr>
      <t xml:space="preserve">30 </t>
    </r>
    <r>
      <rPr>
        <sz val="10"/>
        <rFont val="Noto Sans CJK SC"/>
        <family val="2"/>
      </rPr>
      <t xml:space="preserve">条客户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保单样本明细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示例数据</t>
    </r>
    <r>
      <rPr>
        <sz val="10"/>
        <rFont val="Arial"/>
        <family val="0"/>
        <charset val="1"/>
      </rPr>
      <t xml:space="preserve">),</t>
    </r>
    <r>
      <rPr>
        <sz val="10"/>
        <rFont val="Noto Sans CJK SC"/>
        <family val="2"/>
      </rPr>
      <t xml:space="preserve">新增业务在此录入</t>
    </r>
  </si>
  <si>
    <t xml:space="preserve">③ 风险评分</t>
  </si>
  <si>
    <r>
      <rPr>
        <sz val="10"/>
        <rFont val="Noto Sans CJK SC"/>
        <family val="2"/>
      </rPr>
      <t xml:space="preserve">按维度自动打分并加权汇总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输出风险等级与预警标记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全公式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勿手改</t>
    </r>
    <r>
      <rPr>
        <sz val="10"/>
        <rFont val="Arial"/>
        <family val="0"/>
        <charset val="1"/>
      </rPr>
      <t xml:space="preserve">)</t>
    </r>
  </si>
  <si>
    <t xml:space="preserve">④ 风控看板</t>
  </si>
  <si>
    <r>
      <rPr>
        <sz val="10"/>
        <rFont val="Noto Sans CJK SC"/>
        <family val="2"/>
      </rPr>
      <t xml:space="preserve">组合层面的 </t>
    </r>
    <r>
      <rPr>
        <sz val="10"/>
        <rFont val="Arial"/>
        <family val="0"/>
        <charset val="1"/>
      </rPr>
      <t xml:space="preserve">KPI</t>
    </r>
    <r>
      <rPr>
        <sz val="10"/>
        <rFont val="Noto Sans CJK SC"/>
        <family val="2"/>
      </rPr>
      <t xml:space="preserve">、等级分布、产品线风险对比与图表</t>
    </r>
  </si>
  <si>
    <t xml:space="preserve">⑤ 校验</t>
  </si>
  <si>
    <t xml:space="preserve">权重合计、数据完整性、得分区间、分布勾稽等自动审计项</t>
  </si>
  <si>
    <t xml:space="preserve">使用说明</t>
  </si>
  <si>
    <r>
      <rPr>
        <sz val="10"/>
        <rFont val="Arial"/>
        <family val="0"/>
        <charset val="1"/>
      </rPr>
      <t xml:space="preserve">1. </t>
    </r>
    <r>
      <rPr>
        <sz val="10"/>
        <rFont val="Noto Sans CJK SC"/>
        <family val="2"/>
      </rPr>
      <t xml:space="preserve">蓝色字体单元格为可修改输入</t>
    </r>
    <r>
      <rPr>
        <sz val="10"/>
        <rFont val="Arial"/>
        <family val="0"/>
        <charset val="1"/>
      </rPr>
      <t xml:space="preserve">;</t>
    </r>
    <r>
      <rPr>
        <sz val="10"/>
        <rFont val="Noto Sans CJK SC"/>
        <family val="2"/>
      </rPr>
      <t xml:space="preserve">黑色为公式</t>
    </r>
    <r>
      <rPr>
        <sz val="10"/>
        <rFont val="Arial"/>
        <family val="0"/>
        <charset val="1"/>
      </rPr>
      <t xml:space="preserve">;</t>
    </r>
    <r>
      <rPr>
        <sz val="10"/>
        <rFont val="Noto Sans CJK SC"/>
        <family val="2"/>
      </rPr>
      <t xml:space="preserve">绿色为跨表引用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请勿覆盖。</t>
    </r>
  </si>
  <si>
    <r>
      <rPr>
        <sz val="10"/>
        <rFont val="Arial"/>
        <family val="0"/>
        <charset val="1"/>
      </rPr>
      <t xml:space="preserve">2. </t>
    </r>
    <r>
      <rPr>
        <sz val="10"/>
        <rFont val="Noto Sans CJK SC"/>
        <family val="2"/>
      </rPr>
      <t xml:space="preserve">调整「参数假设」中的权重或阈值后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评分与看板自动联动更新。</t>
    </r>
  </si>
  <si>
    <r>
      <rPr>
        <sz val="10"/>
        <rFont val="Arial"/>
        <family val="0"/>
        <charset val="1"/>
      </rPr>
      <t xml:space="preserve">3. </t>
    </r>
    <r>
      <rPr>
        <sz val="10"/>
        <rFont val="Noto Sans CJK SC"/>
        <family val="2"/>
      </rPr>
      <t xml:space="preserve">「校验」表任何一项显示“失败”时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请先修复数据再使用看板结论。</t>
    </r>
  </si>
  <si>
    <r>
      <rPr>
        <sz val="10"/>
        <rFont val="Arial"/>
        <family val="0"/>
        <charset val="1"/>
      </rPr>
      <t xml:space="preserve">4. </t>
    </r>
    <r>
      <rPr>
        <sz val="10"/>
        <rFont val="Noto Sans CJK SC"/>
        <family val="2"/>
      </rPr>
      <t xml:space="preserve">免责声明</t>
    </r>
    <r>
      <rPr>
        <sz val="10"/>
        <rFont val="Arial"/>
        <family val="0"/>
        <charset val="1"/>
      </rPr>
      <t xml:space="preserve">:</t>
    </r>
    <r>
      <rPr>
        <sz val="10"/>
        <rFont val="Noto Sans CJK SC"/>
        <family val="2"/>
      </rPr>
      <t xml:space="preserve">本工作簿全部数据为虚构示例数据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仅用于演示风控分析方法</t>
    </r>
    <r>
      <rPr>
        <sz val="10"/>
        <rFont val="Arial"/>
        <family val="0"/>
        <charset val="1"/>
      </rPr>
      <t xml:space="preserve">,</t>
    </r>
  </si>
  <si>
    <t xml:space="preserve">    不代表任何真实客户、真实机构或真实调研结果。</t>
  </si>
  <si>
    <r>
      <rPr>
        <b val="true"/>
        <sz val="12"/>
        <color rgb="FF1F3864"/>
        <rFont val="Noto Sans CJK SC"/>
        <family val="2"/>
      </rPr>
      <t xml:space="preserve">评分权重与分档阈值</t>
    </r>
    <r>
      <rPr>
        <b val="true"/>
        <sz val="12"/>
        <color rgb="FF1F3864"/>
        <rFont val="Arial"/>
        <family val="0"/>
        <charset val="1"/>
      </rPr>
      <t xml:space="preserve">(</t>
    </r>
    <r>
      <rPr>
        <b val="true"/>
        <sz val="12"/>
        <color rgb="FF1F3864"/>
        <rFont val="Noto Sans CJK SC"/>
        <family val="2"/>
      </rPr>
      <t xml:space="preserve">蓝色</t>
    </r>
    <r>
      <rPr>
        <b val="true"/>
        <sz val="12"/>
        <color rgb="FF1F3864"/>
        <rFont val="Arial"/>
        <family val="0"/>
        <charset val="1"/>
      </rPr>
      <t xml:space="preserve">=</t>
    </r>
    <r>
      <rPr>
        <b val="true"/>
        <sz val="12"/>
        <color rgb="FF1F3864"/>
        <rFont val="Noto Sans CJK SC"/>
        <family val="2"/>
      </rPr>
      <t xml:space="preserve">可调输入</t>
    </r>
    <r>
      <rPr>
        <b val="true"/>
        <sz val="12"/>
        <color rgb="FF1F3864"/>
        <rFont val="Arial"/>
        <family val="0"/>
        <charset val="1"/>
      </rPr>
      <t xml:space="preserve">)</t>
    </r>
  </si>
  <si>
    <t xml:space="preserve">评分维度</t>
  </si>
  <si>
    <t xml:space="preserve">权重</t>
  </si>
  <si>
    <t xml:space="preserve">口径说明</t>
  </si>
  <si>
    <t xml:space="preserve">逾期表现</t>
  </si>
  <si>
    <r>
      <rPr>
        <sz val="10"/>
        <rFont val="Noto Sans CJK SC"/>
        <family val="2"/>
      </rPr>
      <t xml:space="preserve">当前逾期天数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信贷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保费缴纳均适用</t>
    </r>
  </si>
  <si>
    <t xml:space="preserve">偿债能力</t>
  </si>
  <si>
    <r>
      <rPr>
        <sz val="10"/>
        <rFont val="Noto Sans CJK SC"/>
        <family val="2"/>
      </rPr>
      <t xml:space="preserve">负债收入比 </t>
    </r>
    <r>
      <rPr>
        <sz val="10"/>
        <rFont val="Arial"/>
        <family val="0"/>
        <charset val="1"/>
      </rPr>
      <t xml:space="preserve">DTI</t>
    </r>
  </si>
  <si>
    <t xml:space="preserve">征信活跃度</t>
  </si>
  <si>
    <r>
      <rPr>
        <sz val="10"/>
        <rFont val="Noto Sans CJK SC"/>
        <family val="2"/>
      </rPr>
      <t xml:space="preserve">近 </t>
    </r>
    <r>
      <rPr>
        <sz val="10"/>
        <rFont val="Arial"/>
        <family val="0"/>
        <charset val="1"/>
      </rPr>
      <t xml:space="preserve">6 </t>
    </r>
    <r>
      <rPr>
        <sz val="10"/>
        <rFont val="Noto Sans CJK SC"/>
        <family val="2"/>
      </rPr>
      <t xml:space="preserve">个月征信查询次数</t>
    </r>
  </si>
  <si>
    <t xml:space="preserve">历史行为</t>
  </si>
  <si>
    <t xml:space="preserve">历史理赔或违约次数</t>
  </si>
  <si>
    <t xml:space="preserve">客户账龄</t>
  </si>
  <si>
    <r>
      <rPr>
        <sz val="10"/>
        <rFont val="Noto Sans CJK SC"/>
        <family val="2"/>
      </rPr>
      <t xml:space="preserve">合作月数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越长越稳定</t>
    </r>
  </si>
  <si>
    <t xml:space="preserve">反欺诈</t>
  </si>
  <si>
    <r>
      <rPr>
        <sz val="10"/>
        <rFont val="Noto Sans CJK SC"/>
        <family val="2"/>
      </rPr>
      <t xml:space="preserve">欺诈疑似标记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命中即 </t>
    </r>
    <r>
      <rPr>
        <sz val="10"/>
        <rFont val="Arial"/>
        <family val="0"/>
        <charset val="1"/>
      </rPr>
      <t xml:space="preserve">0 </t>
    </r>
    <r>
      <rPr>
        <sz val="10"/>
        <rFont val="Noto Sans CJK SC"/>
        <family val="2"/>
      </rPr>
      <t xml:space="preserve">分</t>
    </r>
    <r>
      <rPr>
        <sz val="10"/>
        <rFont val="Arial"/>
        <family val="0"/>
        <charset val="1"/>
      </rPr>
      <t xml:space="preserve">)</t>
    </r>
  </si>
  <si>
    <t xml:space="preserve">权重合计</t>
  </si>
  <si>
    <r>
      <rPr>
        <b val="true"/>
        <sz val="12"/>
        <color rgb="FF1F3864"/>
        <rFont val="Noto Sans CJK SC"/>
        <family val="2"/>
      </rPr>
      <t xml:space="preserve">风险等级阈值</t>
    </r>
    <r>
      <rPr>
        <b val="true"/>
        <sz val="12"/>
        <color rgb="FF1F3864"/>
        <rFont val="Arial"/>
        <family val="0"/>
        <charset val="1"/>
      </rPr>
      <t xml:space="preserve">(</t>
    </r>
    <r>
      <rPr>
        <b val="true"/>
        <sz val="12"/>
        <color rgb="FF1F3864"/>
        <rFont val="Noto Sans CJK SC"/>
        <family val="2"/>
      </rPr>
      <t xml:space="preserve">综合得分下限</t>
    </r>
    <r>
      <rPr>
        <b val="true"/>
        <sz val="12"/>
        <color rgb="FF1F3864"/>
        <rFont val="Arial"/>
        <family val="0"/>
        <charset val="1"/>
      </rPr>
      <t xml:space="preserve">)</t>
    </r>
  </si>
  <si>
    <t xml:space="preserve">等级</t>
  </si>
  <si>
    <t xml:space="preserve">得分下限</t>
  </si>
  <si>
    <t xml:space="preserve">含义与建议动作</t>
  </si>
  <si>
    <r>
      <rPr>
        <sz val="10"/>
        <rFont val="Arial"/>
        <family val="0"/>
        <charset val="1"/>
      </rPr>
      <t xml:space="preserve">A </t>
    </r>
    <r>
      <rPr>
        <sz val="10"/>
        <rFont val="Noto Sans CJK SC"/>
        <family val="2"/>
      </rPr>
      <t xml:space="preserve">低风险</t>
    </r>
  </si>
  <si>
    <r>
      <rPr>
        <sz val="10"/>
        <rFont val="Noto Sans CJK SC"/>
        <family val="2"/>
      </rPr>
      <t xml:space="preserve">正常承保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放款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可给予费率或额度优惠</t>
    </r>
  </si>
  <si>
    <r>
      <rPr>
        <sz val="10"/>
        <rFont val="Arial"/>
        <family val="0"/>
        <charset val="1"/>
      </rPr>
      <t xml:space="preserve">B </t>
    </r>
    <r>
      <rPr>
        <sz val="10"/>
        <rFont val="Noto Sans CJK SC"/>
        <family val="2"/>
      </rPr>
      <t xml:space="preserve">关注</t>
    </r>
  </si>
  <si>
    <r>
      <rPr>
        <sz val="10"/>
        <rFont val="Noto Sans CJK SC"/>
        <family val="2"/>
      </rPr>
      <t xml:space="preserve">正常通过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纳入季度复核名单</t>
    </r>
  </si>
  <si>
    <r>
      <rPr>
        <sz val="10"/>
        <rFont val="Arial"/>
        <family val="0"/>
        <charset val="1"/>
      </rPr>
      <t xml:space="preserve">C </t>
    </r>
    <r>
      <rPr>
        <sz val="10"/>
        <rFont val="Noto Sans CJK SC"/>
        <family val="2"/>
      </rPr>
      <t xml:space="preserve">次级</t>
    </r>
  </si>
  <si>
    <r>
      <rPr>
        <sz val="10"/>
        <rFont val="Noto Sans CJK SC"/>
        <family val="2"/>
      </rPr>
      <t xml:space="preserve">人工复核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追加保证金或加费承保</t>
    </r>
  </si>
  <si>
    <r>
      <rPr>
        <sz val="10"/>
        <rFont val="Arial"/>
        <family val="0"/>
        <charset val="1"/>
      </rPr>
      <t xml:space="preserve">D </t>
    </r>
    <r>
      <rPr>
        <sz val="10"/>
        <rFont val="Noto Sans CJK SC"/>
        <family val="2"/>
      </rPr>
      <t xml:space="preserve">高风险</t>
    </r>
  </si>
  <si>
    <r>
      <rPr>
        <sz val="10"/>
        <rFont val="Noto Sans CJK SC"/>
        <family val="2"/>
      </rPr>
      <t xml:space="preserve">拒保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拒贷或仅限抵押类产品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触发预警</t>
    </r>
  </si>
  <si>
    <r>
      <rPr>
        <sz val="10"/>
        <rFont val="Noto Sans CJK SC"/>
        <family val="2"/>
      </rPr>
      <t xml:space="preserve">预警规则</t>
    </r>
    <r>
      <rPr>
        <sz val="10"/>
        <rFont val="Arial"/>
        <family val="0"/>
        <charset val="1"/>
      </rPr>
      <t xml:space="preserve">:</t>
    </r>
    <r>
      <rPr>
        <sz val="10"/>
        <rFont val="Noto Sans CJK SC"/>
        <family val="2"/>
      </rPr>
      <t xml:space="preserve">综合得分低于 </t>
    </r>
    <r>
      <rPr>
        <sz val="10"/>
        <rFont val="Arial"/>
        <family val="0"/>
        <charset val="1"/>
      </rPr>
      <t xml:space="preserve">C </t>
    </r>
    <r>
      <rPr>
        <sz val="10"/>
        <rFont val="Noto Sans CJK SC"/>
        <family val="2"/>
      </rPr>
      <t xml:space="preserve">档下限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或反欺诈标记命中</t>
    </r>
    <r>
      <rPr>
        <sz val="10"/>
        <rFont val="Arial"/>
        <family val="0"/>
        <charset val="1"/>
      </rPr>
      <t xml:space="preserve">,</t>
    </r>
    <r>
      <rPr>
        <sz val="10"/>
        <rFont val="Noto Sans CJK SC"/>
        <family val="2"/>
      </rPr>
      <t xml:space="preserve">即列入预警名单。</t>
    </r>
  </si>
  <si>
    <r>
      <rPr>
        <i val="true"/>
        <sz val="9"/>
        <color rgb="FF808080"/>
        <rFont val="Noto Sans CJK SC"/>
        <family val="2"/>
      </rPr>
      <t xml:space="preserve">注</t>
    </r>
    <r>
      <rPr>
        <i val="true"/>
        <sz val="9"/>
        <color rgb="FF808080"/>
        <rFont val="Arial"/>
        <family val="0"/>
        <charset val="1"/>
      </rPr>
      <t xml:space="preserve">:</t>
    </r>
    <r>
      <rPr>
        <i val="true"/>
        <sz val="9"/>
        <color rgb="FF808080"/>
        <rFont val="Noto Sans CJK SC"/>
        <family val="2"/>
      </rPr>
      <t xml:space="preserve">以上权重与阈值为示例设定</t>
    </r>
    <r>
      <rPr>
        <i val="true"/>
        <sz val="9"/>
        <color rgb="FF808080"/>
        <rFont val="Arial"/>
        <family val="0"/>
        <charset val="1"/>
      </rPr>
      <t xml:space="preserve">(</t>
    </r>
    <r>
      <rPr>
        <i val="true"/>
        <sz val="9"/>
        <color rgb="FF808080"/>
        <rFont val="Noto Sans CJK SC"/>
        <family val="2"/>
      </rPr>
      <t xml:space="preserve">来源</t>
    </r>
    <r>
      <rPr>
        <i val="true"/>
        <sz val="9"/>
        <color rgb="FF808080"/>
        <rFont val="Arial"/>
        <family val="0"/>
        <charset val="1"/>
      </rPr>
      <t xml:space="preserve">:</t>
    </r>
    <r>
      <rPr>
        <i val="true"/>
        <sz val="9"/>
        <color rgb="FF808080"/>
        <rFont val="Noto Sans CJK SC"/>
        <family val="2"/>
      </rPr>
      <t xml:space="preserve">内部示例假设</t>
    </r>
    <r>
      <rPr>
        <i val="true"/>
        <sz val="9"/>
        <color rgb="FF808080"/>
        <rFont val="Arial"/>
        <family val="0"/>
        <charset val="1"/>
      </rPr>
      <t xml:space="preserve">,2026-08),</t>
    </r>
    <r>
      <rPr>
        <i val="true"/>
        <sz val="9"/>
        <color rgb="FF808080"/>
        <rFont val="Noto Sans CJK SC"/>
        <family val="2"/>
      </rPr>
      <t xml:space="preserve">上线前需经风控委员会评审。</t>
    </r>
  </si>
  <si>
    <r>
      <rPr>
        <b val="true"/>
        <sz val="10"/>
        <color rgb="FFFFFFFF"/>
        <rFont val="Noto Sans CJK SC"/>
        <family val="2"/>
      </rPr>
      <t xml:space="preserve">客户</t>
    </r>
    <r>
      <rPr>
        <b val="true"/>
        <sz val="10"/>
        <color rgb="FFFFFFFF"/>
        <rFont val="Arial"/>
        <family val="0"/>
        <charset val="1"/>
      </rPr>
      <t xml:space="preserve">ID</t>
    </r>
  </si>
  <si>
    <t xml:space="preserve">产品类型</t>
  </si>
  <si>
    <t xml:space="preserve">区域</t>
  </si>
  <si>
    <r>
      <rPr>
        <b val="true"/>
        <sz val="10"/>
        <color rgb="FFFFFFFF"/>
        <rFont val="Noto Sans CJK SC"/>
        <family val="2"/>
      </rPr>
      <t xml:space="preserve">授信</t>
    </r>
    <r>
      <rPr>
        <b val="true"/>
        <sz val="10"/>
        <color rgb="FFFFFFFF"/>
        <rFont val="Arial"/>
        <family val="0"/>
        <charset val="1"/>
      </rPr>
      <t xml:space="preserve">/</t>
    </r>
    <r>
      <rPr>
        <b val="true"/>
        <sz val="10"/>
        <color rgb="FFFFFFFF"/>
        <rFont val="Noto Sans CJK SC"/>
        <family val="2"/>
      </rPr>
      <t xml:space="preserve">保额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万元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</si>
  <si>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当前逾期天数</t>
  </si>
  <si>
    <t xml:space="preserve">负债收入比</t>
  </si>
  <si>
    <r>
      <rPr>
        <b val="true"/>
        <sz val="10"/>
        <color rgb="FFFFFFFF"/>
        <rFont val="Noto Sans CJK SC"/>
        <family val="2"/>
      </rPr>
      <t xml:space="preserve">近</t>
    </r>
    <r>
      <rPr>
        <b val="true"/>
        <sz val="10"/>
        <color rgb="FFFFFFFF"/>
        <rFont val="Arial"/>
        <family val="0"/>
        <charset val="1"/>
      </rPr>
      <t xml:space="preserve">6</t>
    </r>
    <r>
      <rPr>
        <b val="true"/>
        <sz val="10"/>
        <color rgb="FFFFFFFF"/>
        <rFont val="Noto Sans CJK SC"/>
        <family val="2"/>
      </rPr>
      <t xml:space="preserve">月征信查询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次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</si>
  <si>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历史理赔</t>
    </r>
    <r>
      <rPr>
        <b val="true"/>
        <sz val="10"/>
        <color rgb="FFFFFFFF"/>
        <rFont val="Arial"/>
        <family val="0"/>
        <charset val="1"/>
      </rPr>
      <t xml:space="preserve">/</t>
    </r>
    <r>
      <rPr>
        <b val="true"/>
        <sz val="10"/>
        <color rgb="FFFFFFFF"/>
        <rFont val="Noto Sans CJK SC"/>
        <family val="2"/>
      </rPr>
      <t xml:space="preserve">违约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次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</si>
  <si>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账龄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月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</si>
  <si>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欺诈疑似标记</t>
  </si>
  <si>
    <t xml:space="preserve">C0001</t>
  </si>
  <si>
    <t xml:space="preserve">车险</t>
  </si>
  <si>
    <t xml:space="preserve">华东</t>
  </si>
  <si>
    <t xml:space="preserve">否</t>
  </si>
  <si>
    <t xml:space="preserve">C0002</t>
  </si>
  <si>
    <t xml:space="preserve">健康险</t>
  </si>
  <si>
    <t xml:space="preserve">华南</t>
  </si>
  <si>
    <t xml:space="preserve">C0003</t>
  </si>
  <si>
    <t xml:space="preserve">寿险</t>
  </si>
  <si>
    <t xml:space="preserve">华北</t>
  </si>
  <si>
    <t xml:space="preserve">C0004</t>
  </si>
  <si>
    <t xml:space="preserve">消费贷</t>
  </si>
  <si>
    <t xml:space="preserve">西南</t>
  </si>
  <si>
    <t xml:space="preserve">C0005</t>
  </si>
  <si>
    <t xml:space="preserve">经营贷</t>
  </si>
  <si>
    <t xml:space="preserve">C0006</t>
  </si>
  <si>
    <t xml:space="preserve">C0007</t>
  </si>
  <si>
    <t xml:space="preserve">是</t>
  </si>
  <si>
    <t xml:space="preserve">C0008</t>
  </si>
  <si>
    <t xml:space="preserve">C0009</t>
  </si>
  <si>
    <t xml:space="preserve">C0010</t>
  </si>
  <si>
    <t xml:space="preserve">C0011</t>
  </si>
  <si>
    <t xml:space="preserve">C0012</t>
  </si>
  <si>
    <t xml:space="preserve">C0013</t>
  </si>
  <si>
    <t xml:space="preserve">C0014</t>
  </si>
  <si>
    <t xml:space="preserve">C0015</t>
  </si>
  <si>
    <t xml:space="preserve">C0016</t>
  </si>
  <si>
    <t xml:space="preserve">C0017</t>
  </si>
  <si>
    <t xml:space="preserve">C0018</t>
  </si>
  <si>
    <t xml:space="preserve">C0019</t>
  </si>
  <si>
    <t xml:space="preserve">C0020</t>
  </si>
  <si>
    <t xml:space="preserve">C0021</t>
  </si>
  <si>
    <t xml:space="preserve">C0022</t>
  </si>
  <si>
    <t xml:space="preserve">C0023</t>
  </si>
  <si>
    <t xml:space="preserve">C0024</t>
  </si>
  <si>
    <t xml:space="preserve">C0025</t>
  </si>
  <si>
    <t xml:space="preserve">C0026</t>
  </si>
  <si>
    <t xml:space="preserve">C0027</t>
  </si>
  <si>
    <t xml:space="preserve">C0028</t>
  </si>
  <si>
    <t xml:space="preserve">C0029</t>
  </si>
  <si>
    <t xml:space="preserve">C0030</t>
  </si>
  <si>
    <r>
      <rPr>
        <i val="true"/>
        <sz val="9"/>
        <color rgb="FF808080"/>
        <rFont val="Noto Sans CJK SC"/>
        <family val="2"/>
      </rPr>
      <t xml:space="preserve">注</t>
    </r>
    <r>
      <rPr>
        <i val="true"/>
        <sz val="9"/>
        <color rgb="FF808080"/>
        <rFont val="Arial"/>
        <family val="0"/>
        <charset val="1"/>
      </rPr>
      <t xml:space="preserve">:</t>
    </r>
    <r>
      <rPr>
        <i val="true"/>
        <sz val="9"/>
        <color rgb="FF808080"/>
        <rFont val="Noto Sans CJK SC"/>
        <family val="2"/>
      </rPr>
      <t xml:space="preserve">以上 </t>
    </r>
    <r>
      <rPr>
        <i val="true"/>
        <sz val="9"/>
        <color rgb="FF808080"/>
        <rFont val="Arial"/>
        <family val="0"/>
        <charset val="1"/>
      </rPr>
      <t xml:space="preserve">30 </t>
    </r>
    <r>
      <rPr>
        <i val="true"/>
        <sz val="9"/>
        <color rgb="FF808080"/>
        <rFont val="Noto Sans CJK SC"/>
        <family val="2"/>
      </rPr>
      <t xml:space="preserve">条均为虚构示例数据</t>
    </r>
    <r>
      <rPr>
        <i val="true"/>
        <sz val="9"/>
        <color rgb="FF808080"/>
        <rFont val="Arial"/>
        <family val="0"/>
        <charset val="1"/>
      </rPr>
      <t xml:space="preserve">(</t>
    </r>
    <r>
      <rPr>
        <i val="true"/>
        <sz val="9"/>
        <color rgb="FF808080"/>
        <rFont val="Noto Sans CJK SC"/>
        <family val="2"/>
      </rPr>
      <t xml:space="preserve">来源</t>
    </r>
    <r>
      <rPr>
        <i val="true"/>
        <sz val="9"/>
        <color rgb="FF808080"/>
        <rFont val="Arial"/>
        <family val="0"/>
        <charset val="1"/>
      </rPr>
      <t xml:space="preserve">:</t>
    </r>
    <r>
      <rPr>
        <i val="true"/>
        <sz val="9"/>
        <color rgb="FF808080"/>
        <rFont val="Noto Sans CJK SC"/>
        <family val="2"/>
      </rPr>
      <t xml:space="preserve">内部示例生成</t>
    </r>
    <r>
      <rPr>
        <i val="true"/>
        <sz val="9"/>
        <color rgb="FF808080"/>
        <rFont val="Arial"/>
        <family val="0"/>
        <charset val="1"/>
      </rPr>
      <t xml:space="preserve">,2026-08),</t>
    </r>
    <r>
      <rPr>
        <i val="true"/>
        <sz val="9"/>
        <color rgb="FF808080"/>
        <rFont val="Noto Sans CJK SC"/>
        <family val="2"/>
      </rPr>
      <t xml:space="preserve">不涉及任何真实客户信息。</t>
    </r>
  </si>
  <si>
    <t xml:space="preserve">逾期得分</t>
  </si>
  <si>
    <t xml:space="preserve">偿债得分</t>
  </si>
  <si>
    <t xml:space="preserve">征信得分</t>
  </si>
  <si>
    <t xml:space="preserve">历史行为得分</t>
  </si>
  <si>
    <t xml:space="preserve">账龄得分</t>
  </si>
  <si>
    <t xml:space="preserve">反欺诈得分</t>
  </si>
  <si>
    <t xml:space="preserve">综合得分</t>
  </si>
  <si>
    <t xml:space="preserve">风险等级</t>
  </si>
  <si>
    <t xml:space="preserve">是否预警</t>
  </si>
  <si>
    <r>
      <rPr>
        <i val="true"/>
        <sz val="9"/>
        <color rgb="FF808080"/>
        <rFont val="Noto Sans CJK SC"/>
        <family val="2"/>
      </rPr>
      <t xml:space="preserve">注</t>
    </r>
    <r>
      <rPr>
        <i val="true"/>
        <sz val="9"/>
        <color rgb="FF808080"/>
        <rFont val="Arial"/>
        <family val="0"/>
        <charset val="1"/>
      </rPr>
      <t xml:space="preserve">:</t>
    </r>
    <r>
      <rPr>
        <i val="true"/>
        <sz val="9"/>
        <color rgb="FF808080"/>
        <rFont val="Noto Sans CJK SC"/>
        <family val="2"/>
      </rPr>
      <t xml:space="preserve">各维度得分区间 </t>
    </r>
    <r>
      <rPr>
        <i val="true"/>
        <sz val="9"/>
        <color rgb="FF808080"/>
        <rFont val="Arial"/>
        <family val="0"/>
        <charset val="1"/>
      </rPr>
      <t xml:space="preserve">0–100,</t>
    </r>
    <r>
      <rPr>
        <i val="true"/>
        <sz val="9"/>
        <color rgb="FF808080"/>
        <rFont val="Noto Sans CJK SC"/>
        <family val="2"/>
      </rPr>
      <t xml:space="preserve">综合得分</t>
    </r>
    <r>
      <rPr>
        <i val="true"/>
        <sz val="9"/>
        <color rgb="FF808080"/>
        <rFont val="Arial"/>
        <family val="0"/>
        <charset val="1"/>
      </rPr>
      <t xml:space="preserve">=</t>
    </r>
    <r>
      <rPr>
        <i val="true"/>
        <sz val="9"/>
        <color rgb="FF808080"/>
        <rFont val="Noto Sans CJK SC"/>
        <family val="2"/>
      </rPr>
      <t xml:space="preserve">各维度得分</t>
    </r>
    <r>
      <rPr>
        <i val="true"/>
        <sz val="9"/>
        <color rgb="FF808080"/>
        <rFont val="Arial"/>
        <family val="0"/>
        <charset val="1"/>
      </rPr>
      <t xml:space="preserve">×</t>
    </r>
    <r>
      <rPr>
        <i val="true"/>
        <sz val="9"/>
        <color rgb="FF808080"/>
        <rFont val="Noto Sans CJK SC"/>
        <family val="2"/>
      </rPr>
      <t xml:space="preserve">「参数假设」权重加权</t>
    </r>
    <r>
      <rPr>
        <i val="true"/>
        <sz val="9"/>
        <color rgb="FF808080"/>
        <rFont val="Arial"/>
        <family val="0"/>
        <charset val="1"/>
      </rPr>
      <t xml:space="preserve">;</t>
    </r>
    <r>
      <rPr>
        <i val="true"/>
        <sz val="9"/>
        <color rgb="FF808080"/>
        <rFont val="Noto Sans CJK SC"/>
        <family val="2"/>
      </rPr>
      <t xml:space="preserve">本表全部为公式</t>
    </r>
    <r>
      <rPr>
        <i val="true"/>
        <sz val="9"/>
        <color rgb="FF808080"/>
        <rFont val="Arial"/>
        <family val="0"/>
        <charset val="1"/>
      </rPr>
      <t xml:space="preserve">,</t>
    </r>
    <r>
      <rPr>
        <i val="true"/>
        <sz val="9"/>
        <color rgb="FF808080"/>
        <rFont val="Noto Sans CJK SC"/>
        <family val="2"/>
      </rPr>
      <t xml:space="preserve">请勿手工覆盖。</t>
    </r>
  </si>
  <si>
    <r>
      <rPr>
        <b val="true"/>
        <sz val="16"/>
        <color rgb="FF1F3864"/>
        <rFont val="Noto Sans CJK SC"/>
        <family val="2"/>
      </rPr>
      <t xml:space="preserve">组合风控看板</t>
    </r>
    <r>
      <rPr>
        <b val="true"/>
        <sz val="16"/>
        <color rgb="FF1F3864"/>
        <rFont val="Arial"/>
        <family val="0"/>
        <charset val="1"/>
      </rPr>
      <t xml:space="preserve">(</t>
    </r>
    <r>
      <rPr>
        <b val="true"/>
        <sz val="16"/>
        <color rgb="FF1F3864"/>
        <rFont val="Noto Sans CJK SC"/>
        <family val="2"/>
      </rPr>
      <t xml:space="preserve">自动汇总</t>
    </r>
    <r>
      <rPr>
        <b val="true"/>
        <sz val="16"/>
        <color rgb="FF1F3864"/>
        <rFont val="Arial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</si>
  <si>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客户总数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户</t>
    </r>
    <r>
      <rPr>
        <b val="true"/>
        <sz val="10"/>
        <rFont val="Arial"/>
        <family val="0"/>
        <charset val="1"/>
      </rPr>
      <t xml:space="preserve">)</t>
    </r>
  </si>
  <si>
    <t xml:space="preserve">组合平均综合得分</t>
  </si>
  <si>
    <r>
      <rPr>
        <b val="true"/>
        <sz val="10"/>
        <rFont val="Noto Sans CJK SC"/>
        <family val="2"/>
      </rPr>
      <t xml:space="preserve">预警客户数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户</t>
    </r>
    <r>
      <rPr>
        <b val="true"/>
        <sz val="10"/>
        <rFont val="Arial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</si>
  <si>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高风险</t>
    </r>
    <r>
      <rPr>
        <b val="true"/>
        <sz val="10"/>
        <rFont val="Arial"/>
        <family val="0"/>
        <charset val="1"/>
      </rPr>
      <t xml:space="preserve">(D)</t>
    </r>
    <r>
      <rPr>
        <b val="true"/>
        <sz val="10"/>
        <rFont val="Noto Sans CJK SC"/>
        <family val="2"/>
      </rPr>
      <t xml:space="preserve">占比</t>
    </r>
  </si>
  <si>
    <r>
      <rPr>
        <b val="true"/>
        <sz val="10"/>
        <rFont val="Noto Sans CJK SC"/>
        <family val="2"/>
      </rPr>
      <t xml:space="preserve">在险金额合计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万元</t>
    </r>
    <r>
      <rPr>
        <b val="true"/>
        <sz val="10"/>
        <rFont val="Arial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</si>
  <si>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预警在险金额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万元</t>
    </r>
    <r>
      <rPr>
        <b val="true"/>
        <sz val="10"/>
        <rFont val="Arial"/>
        <family val="0"/>
        <charset val="1"/>
      </rPr>
      <t xml:space="preserve">)</t>
    </r>
  </si>
  <si>
    <t xml:space="preserve">风险等级分布</t>
  </si>
  <si>
    <t xml:space="preserve">户数</t>
  </si>
  <si>
    <t xml:space="preserve">占比</t>
  </si>
  <si>
    <t xml:space="preserve">合计</t>
  </si>
  <si>
    <t xml:space="preserve">分产品线风险对比</t>
  </si>
  <si>
    <t xml:space="preserve">平均综合得分</t>
  </si>
  <si>
    <t xml:space="preserve">预警户数</t>
  </si>
  <si>
    <r>
      <rPr>
        <b val="true"/>
        <sz val="10"/>
        <color rgb="FFFFFFFF"/>
        <rFont val="Noto Sans CJK SC"/>
        <family val="2"/>
      </rPr>
      <t xml:space="preserve">在险金额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万元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</si>
  <si>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2"/>
        <color rgb="FF1F3864"/>
        <rFont val="Noto Sans CJK SC"/>
        <family val="2"/>
      </rPr>
      <t xml:space="preserve">模型自动校验</t>
    </r>
    <r>
      <rPr>
        <b val="true"/>
        <sz val="12"/>
        <color rgb="FF1F3864"/>
        <rFont val="Arial"/>
        <family val="0"/>
        <charset val="1"/>
      </rPr>
      <t xml:space="preserve">(</t>
    </r>
    <r>
      <rPr>
        <b val="true"/>
        <sz val="12"/>
        <color rgb="FF1F3864"/>
        <rFont val="Noto Sans CJK SC"/>
        <family val="2"/>
      </rPr>
      <t xml:space="preserve">任何一项失败请先修复再使用</t>
    </r>
    <r>
      <rPr>
        <b val="true"/>
        <sz val="12"/>
        <color rgb="FF1F3864"/>
        <rFont val="Arial"/>
        <family val="0"/>
        <charset val="1"/>
      </rPr>
      <t xml:space="preserve">)</t>
    </r>
  </si>
  <si>
    <t xml:space="preserve">校验项</t>
  </si>
  <si>
    <t xml:space="preserve">结果值</t>
  </si>
  <si>
    <t xml:space="preserve">判定</t>
  </si>
  <si>
    <r>
      <rPr>
        <sz val="10"/>
        <rFont val="Noto Sans CJK SC"/>
        <family val="2"/>
      </rPr>
      <t xml:space="preserve">评分权重合计应等于 </t>
    </r>
    <r>
      <rPr>
        <sz val="10"/>
        <rFont val="Arial"/>
        <family val="0"/>
        <charset val="1"/>
      </rPr>
      <t xml:space="preserve">100%</t>
    </r>
  </si>
  <si>
    <t xml:space="preserve">客户数据区不应有空白单元格</t>
  </si>
  <si>
    <r>
      <rPr>
        <sz val="10"/>
        <rFont val="Noto Sans CJK SC"/>
        <family val="2"/>
      </rPr>
      <t xml:space="preserve">综合得分应全部落在 </t>
    </r>
    <r>
      <rPr>
        <sz val="10"/>
        <rFont val="Arial"/>
        <family val="0"/>
        <charset val="1"/>
      </rPr>
      <t xml:space="preserve">0–100</t>
    </r>
  </si>
  <si>
    <t xml:space="preserve">等级分布合计应等于客户总数</t>
  </si>
  <si>
    <t xml:space="preserve">欺诈命中客户应全部进入预警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</si>
</sst>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%"/>
    <numFmt numFmtId="166" formatCode="0.00"/>
    <numFmt numFmtId="167" formatCode="General"/>
    <numFmt numFmtId="168" formatCode="0.0"/>
    <numFmt numFmtId="169" formatCode="0"/>
    <numFmt numFmtId="170" formatCode="#,##0"/>
  </numFmts>
  <fonts count="2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Noto Sans CJK SC"/>
      <family val="2"/>
    </font>
    <font>
      <b val="true"/>
      <sz val="16"/>
      <color rgb="FF1F3864"/>
      <name val="Arial"/>
      <family val="0"/>
      <charset val="1"/>
    </font>
    <font>
      <sz val="11"/>
      <color rgb="FF595959"/>
      <name val="Noto Sans CJK SC"/>
      <family val="2"/>
    </font>
    <font>
      <sz val="11"/>
      <color rgb="FF595959"/>
      <name val="Arial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name val="Noto Sans CJK SC"/>
      <family val="2"/>
    </font>
    <font>
      <sz val="10"/>
      <name val="Noto Sans CJK SC"/>
      <family val="2"/>
    </font>
    <font>
      <sz val="10"/>
      <name val="Arial"/>
      <family val="0"/>
      <charset val="1"/>
    </font>
    <font>
      <b val="true"/>
      <sz val="12"/>
      <color rgb="FF1F3864"/>
      <name val="Noto Sans CJK SC"/>
      <family val="2"/>
    </font>
    <font>
      <b val="true"/>
      <sz val="12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808080"/>
      <name val="Noto Sans CJK SC"/>
      <family val="2"/>
    </font>
    <font>
      <i val="true"/>
      <sz val="9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Noto Sans CJK SC"/>
      <family val="2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C0504D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4BACC6"/>
      <rgbColor rgb="FF9BBB59"/>
      <rgbColor rgb="FFFFCC00"/>
      <rgbColor rgb="FFFF9900"/>
      <rgbColor rgb="FFFF6600"/>
      <rgbColor rgb="FF8064A2"/>
      <rgbColor rgb="FF878787"/>
      <rgbColor rgb="FF1F3864"/>
      <rgbColor rgb="FF339966"/>
      <rgbColor rgb="FF003300"/>
      <rgbColor rgb="FF333300"/>
      <rgbColor rgb="FF993300"/>
      <rgbColor rgb="FF993366"/>
      <rgbColor rgb="FF333399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风险等级分布(户数)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风控看板!C13</c:f>
              <c:strCache>
                <c:ptCount val="1"/>
                <c:pt idx="0">
                  <c:v>户数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风控看板!$B$14:$B$17</c:f>
              <c:strCache>
                <c:ptCount val="4"/>
                <c:pt idx="0">
                  <c:v>A 低风险</c:v>
                </c:pt>
                <c:pt idx="1">
                  <c:v>B 关注</c:v>
                </c:pt>
                <c:pt idx="2">
                  <c:v>C 次级</c:v>
                </c:pt>
                <c:pt idx="3">
                  <c:v>D 高风险</c:v>
                </c:pt>
              </c:strCache>
            </c:strRef>
          </c:cat>
          <c:val>
            <c:numRef>
              <c:f>风控看板!$C$14:$C$17</c:f>
              <c:numCache>
                <c:formatCode>General</c:formatCode>
                <c:ptCount val="4"/>
                <c:pt idx="0">
                  <c:v>9</c:v>
                </c:pt>
                <c:pt idx="1">
                  <c:v>11</c:v>
                </c:pt>
                <c:pt idx="2">
                  <c:v>4</c:v>
                </c:pt>
                <c:pt idx="3">
                  <c:v>6</c:v>
                </c:pt>
              </c:numCache>
            </c:numRef>
          </c:val>
        </c:ser>
        <c:gapWidth val="150"/>
        <c:overlap val="0"/>
        <c:axId val="30426221"/>
        <c:axId val="2859470"/>
      </c:barChart>
      <c:catAx>
        <c:axId val="304262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59470"/>
        <c:crosses val="autoZero"/>
        <c:auto val="1"/>
        <c:lblAlgn val="ctr"/>
        <c:lblOffset val="100"/>
        <c:noMultiLvlLbl val="0"/>
      </c:catAx>
      <c:valAx>
        <c:axId val="285947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户数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42622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分产品线在险金额(万元)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风控看板!F22</c:f>
              <c:strCache>
                <c:ptCount val="1"/>
                <c:pt idx="0">
                  <c:v>在险金额(万元)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风控看板!$B$23:$B$27</c:f>
              <c:strCache>
                <c:ptCount val="5"/>
                <c:pt idx="0">
                  <c:v>车险</c:v>
                </c:pt>
                <c:pt idx="1">
                  <c:v>健康险</c:v>
                </c:pt>
                <c:pt idx="2">
                  <c:v>寿险</c:v>
                </c:pt>
                <c:pt idx="3">
                  <c:v>消费贷</c:v>
                </c:pt>
                <c:pt idx="4">
                  <c:v>经营贷</c:v>
                </c:pt>
              </c:strCache>
            </c:strRef>
          </c:cat>
          <c:val>
            <c:numRef>
              <c:f>风控看板!$F$23:$F$27</c:f>
              <c:numCache>
                <c:formatCode>General</c:formatCode>
                <c:ptCount val="5"/>
                <c:pt idx="0">
                  <c:v>292</c:v>
                </c:pt>
                <c:pt idx="1">
                  <c:v>162</c:v>
                </c:pt>
                <c:pt idx="2">
                  <c:v>212</c:v>
                </c:pt>
                <c:pt idx="3">
                  <c:v>327</c:v>
                </c:pt>
                <c:pt idx="4">
                  <c:v>298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3</xdr:row>
      <xdr:rowOff>0</xdr:rowOff>
    </xdr:from>
    <xdr:to>
      <xdr:col>9</xdr:col>
      <xdr:colOff>621000</xdr:colOff>
      <xdr:row>18</xdr:row>
      <xdr:rowOff>22320</xdr:rowOff>
    </xdr:to>
    <xdr:graphicFrame>
      <xdr:nvGraphicFramePr>
        <xdr:cNvPr id="0" name="Chart 1"/>
        <xdr:cNvGraphicFramePr/>
      </xdr:nvGraphicFramePr>
      <xdr:xfrm>
        <a:off x="5600880" y="57168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21</xdr:row>
      <xdr:rowOff>0</xdr:rowOff>
    </xdr:from>
    <xdr:to>
      <xdr:col>9</xdr:col>
      <xdr:colOff>621000</xdr:colOff>
      <xdr:row>36</xdr:row>
      <xdr:rowOff>22320</xdr:rowOff>
    </xdr:to>
    <xdr:graphicFrame>
      <xdr:nvGraphicFramePr>
        <xdr:cNvPr id="1" name="Chart 2"/>
        <xdr:cNvGraphicFramePr/>
      </xdr:nvGraphicFramePr>
      <xdr:xfrm>
        <a:off x="5600880" y="400068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3" min="3" style="0" width="78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3" t="s">
        <v>3</v>
      </c>
    </row>
    <row r="6" customFormat="false" ht="15" hidden="false" customHeight="false" outlineLevel="0" collapsed="false">
      <c r="B6" s="4" t="s">
        <v>4</v>
      </c>
      <c r="C6" s="5" t="s">
        <v>5</v>
      </c>
    </row>
    <row r="7" customFormat="false" ht="15" hidden="false" customHeight="false" outlineLevel="0" collapsed="false">
      <c r="B7" s="4" t="s">
        <v>6</v>
      </c>
      <c r="C7" s="6" t="s">
        <v>7</v>
      </c>
    </row>
    <row r="8" customFormat="false" ht="15" hidden="false" customHeight="false" outlineLevel="0" collapsed="false">
      <c r="B8" s="4" t="s">
        <v>8</v>
      </c>
      <c r="C8" s="5" t="s">
        <v>9</v>
      </c>
    </row>
    <row r="9" customFormat="false" ht="15" hidden="false" customHeight="false" outlineLevel="0" collapsed="false">
      <c r="B9" s="4" t="s">
        <v>10</v>
      </c>
      <c r="C9" s="5" t="s">
        <v>11</v>
      </c>
    </row>
    <row r="10" customFormat="false" ht="15" hidden="false" customHeight="false" outlineLevel="0" collapsed="false">
      <c r="B10" s="4" t="s">
        <v>12</v>
      </c>
      <c r="C10" s="5" t="s">
        <v>13</v>
      </c>
    </row>
    <row r="12" customFormat="false" ht="15" hidden="false" customHeight="false" outlineLevel="0" collapsed="false">
      <c r="B12" s="7" t="s">
        <v>14</v>
      </c>
    </row>
    <row r="13" customFormat="false" ht="15" hidden="false" customHeight="false" outlineLevel="0" collapsed="false">
      <c r="B13" s="8" t="s">
        <v>15</v>
      </c>
    </row>
    <row r="14" customFormat="false" ht="15" hidden="false" customHeight="false" outlineLevel="0" collapsed="false">
      <c r="B14" s="8" t="s">
        <v>16</v>
      </c>
    </row>
    <row r="15" customFormat="false" ht="15" hidden="false" customHeight="false" outlineLevel="0" collapsed="false">
      <c r="B15" s="8" t="s">
        <v>17</v>
      </c>
    </row>
    <row r="16" customFormat="false" ht="15" hidden="false" customHeight="false" outlineLevel="0" collapsed="false">
      <c r="B16" s="8" t="s">
        <v>18</v>
      </c>
    </row>
    <row r="17" customFormat="false" ht="15" hidden="false" customHeight="false" outlineLevel="0" collapsed="false">
      <c r="B17" s="9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52"/>
  </cols>
  <sheetData>
    <row r="2" customFormat="false" ht="15" hidden="false" customHeight="false" outlineLevel="0" collapsed="false">
      <c r="B2" s="7" t="s">
        <v>20</v>
      </c>
    </row>
    <row r="4" customFormat="false" ht="15" hidden="false" customHeight="false" outlineLevel="0" collapsed="false">
      <c r="B4" s="3" t="s">
        <v>21</v>
      </c>
      <c r="C4" s="3" t="s">
        <v>22</v>
      </c>
      <c r="D4" s="3" t="s">
        <v>23</v>
      </c>
    </row>
    <row r="5" customFormat="false" ht="15" hidden="false" customHeight="false" outlineLevel="0" collapsed="false">
      <c r="B5" s="5" t="s">
        <v>24</v>
      </c>
      <c r="C5" s="10" t="n">
        <v>0.25</v>
      </c>
      <c r="D5" s="5" t="s">
        <v>25</v>
      </c>
    </row>
    <row r="6" customFormat="false" ht="15" hidden="false" customHeight="false" outlineLevel="0" collapsed="false">
      <c r="B6" s="5" t="s">
        <v>26</v>
      </c>
      <c r="C6" s="10" t="n">
        <v>0.2</v>
      </c>
      <c r="D6" s="5" t="s">
        <v>27</v>
      </c>
    </row>
    <row r="7" customFormat="false" ht="15" hidden="false" customHeight="false" outlineLevel="0" collapsed="false">
      <c r="B7" s="5" t="s">
        <v>28</v>
      </c>
      <c r="C7" s="10" t="n">
        <v>0.15</v>
      </c>
      <c r="D7" s="5" t="s">
        <v>29</v>
      </c>
    </row>
    <row r="8" customFormat="false" ht="15" hidden="false" customHeight="false" outlineLevel="0" collapsed="false">
      <c r="B8" s="5" t="s">
        <v>30</v>
      </c>
      <c r="C8" s="10" t="n">
        <v>0.15</v>
      </c>
      <c r="D8" s="5" t="s">
        <v>31</v>
      </c>
    </row>
    <row r="9" customFormat="false" ht="15" hidden="false" customHeight="false" outlineLevel="0" collapsed="false">
      <c r="B9" s="5" t="s">
        <v>32</v>
      </c>
      <c r="C9" s="10" t="n">
        <v>0.1</v>
      </c>
      <c r="D9" s="5" t="s">
        <v>33</v>
      </c>
    </row>
    <row r="10" customFormat="false" ht="15" hidden="false" customHeight="false" outlineLevel="0" collapsed="false">
      <c r="B10" s="5" t="s">
        <v>34</v>
      </c>
      <c r="C10" s="10" t="n">
        <v>0.15</v>
      </c>
      <c r="D10" s="5" t="s">
        <v>35</v>
      </c>
    </row>
    <row r="11" customFormat="false" ht="15" hidden="false" customHeight="false" outlineLevel="0" collapsed="false">
      <c r="B11" s="11" t="s">
        <v>36</v>
      </c>
      <c r="C11" s="12" t="n">
        <f aca="false">SUM(C5:C10)</f>
        <v>1</v>
      </c>
    </row>
    <row r="13" customFormat="false" ht="15" hidden="false" customHeight="false" outlineLevel="0" collapsed="false">
      <c r="B13" s="7" t="s">
        <v>37</v>
      </c>
    </row>
    <row r="15" customFormat="false" ht="15" hidden="false" customHeight="false" outlineLevel="0" collapsed="false">
      <c r="B15" s="3" t="s">
        <v>38</v>
      </c>
      <c r="C15" s="3" t="s">
        <v>39</v>
      </c>
      <c r="D15" s="3" t="s">
        <v>40</v>
      </c>
    </row>
    <row r="16" customFormat="false" ht="15" hidden="false" customHeight="false" outlineLevel="0" collapsed="false">
      <c r="B16" s="6" t="s">
        <v>41</v>
      </c>
      <c r="C16" s="13" t="n">
        <v>85</v>
      </c>
      <c r="D16" s="5" t="s">
        <v>42</v>
      </c>
    </row>
    <row r="17" customFormat="false" ht="15" hidden="false" customHeight="false" outlineLevel="0" collapsed="false">
      <c r="B17" s="6" t="s">
        <v>43</v>
      </c>
      <c r="C17" s="13" t="n">
        <v>70</v>
      </c>
      <c r="D17" s="5" t="s">
        <v>44</v>
      </c>
    </row>
    <row r="18" customFormat="false" ht="15" hidden="false" customHeight="false" outlineLevel="0" collapsed="false">
      <c r="B18" s="6" t="s">
        <v>45</v>
      </c>
      <c r="C18" s="13" t="n">
        <v>55</v>
      </c>
      <c r="D18" s="5" t="s">
        <v>46</v>
      </c>
    </row>
    <row r="19" customFormat="false" ht="15" hidden="false" customHeight="false" outlineLevel="0" collapsed="false">
      <c r="B19" s="6" t="s">
        <v>47</v>
      </c>
      <c r="C19" s="13" t="n">
        <v>0</v>
      </c>
      <c r="D19" s="5" t="s">
        <v>48</v>
      </c>
    </row>
    <row r="21" customFormat="false" ht="15" hidden="false" customHeight="false" outlineLevel="0" collapsed="false">
      <c r="B21" s="9" t="s">
        <v>49</v>
      </c>
    </row>
    <row r="22" customFormat="false" ht="15" hidden="false" customHeight="false" outlineLevel="0" collapsed="false">
      <c r="B22" s="14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8" min="7" style="0" width="17"/>
    <col collapsed="false" customWidth="true" hidden="false" outlineLevel="0" max="9" min="9" style="0" width="10"/>
    <col collapsed="false" customWidth="true" hidden="false" outlineLevel="0" max="10" min="10" style="0" width="13"/>
  </cols>
  <sheetData>
    <row r="1" customFormat="false" ht="15" hidden="false" customHeight="false" outlineLevel="0" collapsed="false">
      <c r="A1" s="3" t="s">
        <v>51</v>
      </c>
      <c r="B1" s="3" t="s">
        <v>52</v>
      </c>
      <c r="C1" s="3" t="s">
        <v>53</v>
      </c>
      <c r="D1" s="3" t="s">
        <v>54</v>
      </c>
      <c r="E1" s="3" t="s">
        <v>55</v>
      </c>
      <c r="F1" s="3" t="s">
        <v>56</v>
      </c>
      <c r="G1" s="3" t="s">
        <v>57</v>
      </c>
      <c r="H1" s="3" t="s">
        <v>58</v>
      </c>
      <c r="I1" s="3" t="s">
        <v>59</v>
      </c>
      <c r="J1" s="3" t="s">
        <v>60</v>
      </c>
    </row>
    <row r="2" customFormat="false" ht="15" hidden="false" customHeight="false" outlineLevel="0" collapsed="false">
      <c r="A2" s="15" t="s">
        <v>61</v>
      </c>
      <c r="B2" s="16" t="s">
        <v>62</v>
      </c>
      <c r="C2" s="16" t="s">
        <v>63</v>
      </c>
      <c r="D2" s="15" t="n">
        <v>120</v>
      </c>
      <c r="E2" s="15" t="n">
        <v>65</v>
      </c>
      <c r="F2" s="17" t="n">
        <v>0.75</v>
      </c>
      <c r="G2" s="15" t="n">
        <v>12</v>
      </c>
      <c r="H2" s="15" t="n">
        <v>1</v>
      </c>
      <c r="I2" s="15" t="n">
        <v>14</v>
      </c>
      <c r="J2" s="16" t="s">
        <v>64</v>
      </c>
    </row>
    <row r="3" customFormat="false" ht="15" hidden="false" customHeight="false" outlineLevel="0" collapsed="false">
      <c r="A3" s="18" t="s">
        <v>65</v>
      </c>
      <c r="B3" s="19" t="s">
        <v>66</v>
      </c>
      <c r="C3" s="19" t="s">
        <v>67</v>
      </c>
      <c r="D3" s="18" t="n">
        <v>12</v>
      </c>
      <c r="E3" s="18" t="n">
        <v>65</v>
      </c>
      <c r="F3" s="20" t="n">
        <v>0.48</v>
      </c>
      <c r="G3" s="18" t="n">
        <v>2</v>
      </c>
      <c r="H3" s="18" t="n">
        <v>0</v>
      </c>
      <c r="I3" s="18" t="n">
        <v>60</v>
      </c>
      <c r="J3" s="19" t="s">
        <v>64</v>
      </c>
    </row>
    <row r="4" customFormat="false" ht="15" hidden="false" customHeight="false" outlineLevel="0" collapsed="false">
      <c r="A4" s="15" t="s">
        <v>68</v>
      </c>
      <c r="B4" s="16" t="s">
        <v>69</v>
      </c>
      <c r="C4" s="16" t="s">
        <v>70</v>
      </c>
      <c r="D4" s="15" t="n">
        <v>30</v>
      </c>
      <c r="E4" s="15" t="n">
        <v>0</v>
      </c>
      <c r="F4" s="17" t="n">
        <v>0.21</v>
      </c>
      <c r="G4" s="15" t="n">
        <v>0</v>
      </c>
      <c r="H4" s="15" t="n">
        <v>1</v>
      </c>
      <c r="I4" s="15" t="n">
        <v>40</v>
      </c>
      <c r="J4" s="16" t="s">
        <v>64</v>
      </c>
    </row>
    <row r="5" customFormat="false" ht="15" hidden="false" customHeight="false" outlineLevel="0" collapsed="false">
      <c r="A5" s="18" t="s">
        <v>71</v>
      </c>
      <c r="B5" s="19" t="s">
        <v>72</v>
      </c>
      <c r="C5" s="19" t="s">
        <v>73</v>
      </c>
      <c r="D5" s="18" t="n">
        <v>120</v>
      </c>
      <c r="E5" s="18" t="n">
        <v>92</v>
      </c>
      <c r="F5" s="20" t="n">
        <v>0.61</v>
      </c>
      <c r="G5" s="18" t="n">
        <v>0</v>
      </c>
      <c r="H5" s="18" t="n">
        <v>3</v>
      </c>
      <c r="I5" s="18" t="n">
        <v>6</v>
      </c>
      <c r="J5" s="19" t="s">
        <v>64</v>
      </c>
    </row>
    <row r="6" customFormat="false" ht="15" hidden="false" customHeight="false" outlineLevel="0" collapsed="false">
      <c r="A6" s="15" t="s">
        <v>74</v>
      </c>
      <c r="B6" s="16" t="s">
        <v>75</v>
      </c>
      <c r="C6" s="16" t="s">
        <v>63</v>
      </c>
      <c r="D6" s="15" t="n">
        <v>5</v>
      </c>
      <c r="E6" s="15" t="n">
        <v>0</v>
      </c>
      <c r="F6" s="17" t="n">
        <v>0.28</v>
      </c>
      <c r="G6" s="15" t="n">
        <v>3</v>
      </c>
      <c r="H6" s="15" t="n">
        <v>1</v>
      </c>
      <c r="I6" s="15" t="n">
        <v>3</v>
      </c>
      <c r="J6" s="16" t="s">
        <v>64</v>
      </c>
    </row>
    <row r="7" customFormat="false" ht="15" hidden="false" customHeight="false" outlineLevel="0" collapsed="false">
      <c r="A7" s="18" t="s">
        <v>76</v>
      </c>
      <c r="B7" s="19" t="s">
        <v>62</v>
      </c>
      <c r="C7" s="19" t="s">
        <v>67</v>
      </c>
      <c r="D7" s="18" t="n">
        <v>120</v>
      </c>
      <c r="E7" s="18" t="n">
        <v>7</v>
      </c>
      <c r="F7" s="20" t="n">
        <v>0.46</v>
      </c>
      <c r="G7" s="18" t="n">
        <v>3</v>
      </c>
      <c r="H7" s="18" t="n">
        <v>1</v>
      </c>
      <c r="I7" s="18" t="n">
        <v>14</v>
      </c>
      <c r="J7" s="19" t="s">
        <v>64</v>
      </c>
    </row>
    <row r="8" customFormat="false" ht="15" hidden="false" customHeight="false" outlineLevel="0" collapsed="false">
      <c r="A8" s="15" t="s">
        <v>77</v>
      </c>
      <c r="B8" s="16" t="s">
        <v>66</v>
      </c>
      <c r="C8" s="16" t="s">
        <v>70</v>
      </c>
      <c r="D8" s="15" t="n">
        <v>30</v>
      </c>
      <c r="E8" s="15" t="n">
        <v>35</v>
      </c>
      <c r="F8" s="17" t="n">
        <v>0.15</v>
      </c>
      <c r="G8" s="15" t="n">
        <v>1</v>
      </c>
      <c r="H8" s="15" t="n">
        <v>1</v>
      </c>
      <c r="I8" s="15" t="n">
        <v>18</v>
      </c>
      <c r="J8" s="16" t="s">
        <v>78</v>
      </c>
    </row>
    <row r="9" customFormat="false" ht="15" hidden="false" customHeight="false" outlineLevel="0" collapsed="false">
      <c r="A9" s="18" t="s">
        <v>79</v>
      </c>
      <c r="B9" s="19" t="s">
        <v>69</v>
      </c>
      <c r="C9" s="19" t="s">
        <v>73</v>
      </c>
      <c r="D9" s="18" t="n">
        <v>80</v>
      </c>
      <c r="E9" s="18" t="n">
        <v>65</v>
      </c>
      <c r="F9" s="20" t="n">
        <v>0.85</v>
      </c>
      <c r="G9" s="18" t="n">
        <v>1</v>
      </c>
      <c r="H9" s="18" t="n">
        <v>2</v>
      </c>
      <c r="I9" s="18" t="n">
        <v>18</v>
      </c>
      <c r="J9" s="19" t="s">
        <v>64</v>
      </c>
    </row>
    <row r="10" customFormat="false" ht="15" hidden="false" customHeight="false" outlineLevel="0" collapsed="false">
      <c r="A10" s="15" t="s">
        <v>80</v>
      </c>
      <c r="B10" s="16" t="s">
        <v>72</v>
      </c>
      <c r="C10" s="16" t="s">
        <v>63</v>
      </c>
      <c r="D10" s="15" t="n">
        <v>50</v>
      </c>
      <c r="E10" s="15" t="n">
        <v>0</v>
      </c>
      <c r="F10" s="17" t="n">
        <v>0.51</v>
      </c>
      <c r="G10" s="15" t="n">
        <v>0</v>
      </c>
      <c r="H10" s="15" t="n">
        <v>0</v>
      </c>
      <c r="I10" s="15" t="n">
        <v>6</v>
      </c>
      <c r="J10" s="16" t="s">
        <v>64</v>
      </c>
    </row>
    <row r="11" customFormat="false" ht="15" hidden="false" customHeight="false" outlineLevel="0" collapsed="false">
      <c r="A11" s="18" t="s">
        <v>81</v>
      </c>
      <c r="B11" s="19" t="s">
        <v>75</v>
      </c>
      <c r="C11" s="19" t="s">
        <v>67</v>
      </c>
      <c r="D11" s="18" t="n">
        <v>80</v>
      </c>
      <c r="E11" s="18" t="n">
        <v>0</v>
      </c>
      <c r="F11" s="20" t="n">
        <v>0.74</v>
      </c>
      <c r="G11" s="18" t="n">
        <v>9</v>
      </c>
      <c r="H11" s="18" t="n">
        <v>0</v>
      </c>
      <c r="I11" s="18" t="n">
        <v>3</v>
      </c>
      <c r="J11" s="19" t="s">
        <v>64</v>
      </c>
    </row>
    <row r="12" customFormat="false" ht="15" hidden="false" customHeight="false" outlineLevel="0" collapsed="false">
      <c r="A12" s="15" t="s">
        <v>82</v>
      </c>
      <c r="B12" s="16" t="s">
        <v>62</v>
      </c>
      <c r="C12" s="16" t="s">
        <v>70</v>
      </c>
      <c r="D12" s="15" t="n">
        <v>5</v>
      </c>
      <c r="E12" s="15" t="n">
        <v>0</v>
      </c>
      <c r="F12" s="17" t="n">
        <v>0.3</v>
      </c>
      <c r="G12" s="15" t="n">
        <v>0</v>
      </c>
      <c r="H12" s="15" t="n">
        <v>1</v>
      </c>
      <c r="I12" s="15" t="n">
        <v>40</v>
      </c>
      <c r="J12" s="16" t="s">
        <v>64</v>
      </c>
    </row>
    <row r="13" customFormat="false" ht="15" hidden="false" customHeight="false" outlineLevel="0" collapsed="false">
      <c r="A13" s="18" t="s">
        <v>83</v>
      </c>
      <c r="B13" s="19" t="s">
        <v>66</v>
      </c>
      <c r="C13" s="19" t="s">
        <v>73</v>
      </c>
      <c r="D13" s="18" t="n">
        <v>80</v>
      </c>
      <c r="E13" s="18" t="n">
        <v>15</v>
      </c>
      <c r="F13" s="20" t="n">
        <v>0.2</v>
      </c>
      <c r="G13" s="18" t="n">
        <v>3</v>
      </c>
      <c r="H13" s="18" t="n">
        <v>3</v>
      </c>
      <c r="I13" s="18" t="n">
        <v>18</v>
      </c>
      <c r="J13" s="19" t="s">
        <v>64</v>
      </c>
    </row>
    <row r="14" customFormat="false" ht="15" hidden="false" customHeight="false" outlineLevel="0" collapsed="false">
      <c r="A14" s="15" t="s">
        <v>84</v>
      </c>
      <c r="B14" s="16" t="s">
        <v>69</v>
      </c>
      <c r="C14" s="16" t="s">
        <v>63</v>
      </c>
      <c r="D14" s="15" t="n">
        <v>50</v>
      </c>
      <c r="E14" s="15" t="n">
        <v>0</v>
      </c>
      <c r="F14" s="17" t="n">
        <v>0.37</v>
      </c>
      <c r="G14" s="15" t="n">
        <v>0</v>
      </c>
      <c r="H14" s="15" t="n">
        <v>1</v>
      </c>
      <c r="I14" s="15" t="n">
        <v>6</v>
      </c>
      <c r="J14" s="16" t="s">
        <v>64</v>
      </c>
    </row>
    <row r="15" customFormat="false" ht="15" hidden="false" customHeight="false" outlineLevel="0" collapsed="false">
      <c r="A15" s="18" t="s">
        <v>85</v>
      </c>
      <c r="B15" s="19" t="s">
        <v>72</v>
      </c>
      <c r="C15" s="19" t="s">
        <v>67</v>
      </c>
      <c r="D15" s="18" t="n">
        <v>12</v>
      </c>
      <c r="E15" s="18" t="n">
        <v>0</v>
      </c>
      <c r="F15" s="20" t="n">
        <v>0.64</v>
      </c>
      <c r="G15" s="18" t="n">
        <v>0</v>
      </c>
      <c r="H15" s="18" t="n">
        <v>0</v>
      </c>
      <c r="I15" s="18" t="n">
        <v>60</v>
      </c>
      <c r="J15" s="19" t="s">
        <v>64</v>
      </c>
    </row>
    <row r="16" customFormat="false" ht="15" hidden="false" customHeight="false" outlineLevel="0" collapsed="false">
      <c r="A16" s="15" t="s">
        <v>86</v>
      </c>
      <c r="B16" s="16" t="s">
        <v>75</v>
      </c>
      <c r="C16" s="16" t="s">
        <v>70</v>
      </c>
      <c r="D16" s="15" t="n">
        <v>120</v>
      </c>
      <c r="E16" s="15" t="n">
        <v>0</v>
      </c>
      <c r="F16" s="17" t="n">
        <v>0.63</v>
      </c>
      <c r="G16" s="15" t="n">
        <v>3</v>
      </c>
      <c r="H16" s="15" t="n">
        <v>1</v>
      </c>
      <c r="I16" s="15" t="n">
        <v>14</v>
      </c>
      <c r="J16" s="16" t="s">
        <v>64</v>
      </c>
    </row>
    <row r="17" customFormat="false" ht="15" hidden="false" customHeight="false" outlineLevel="0" collapsed="false">
      <c r="A17" s="18" t="s">
        <v>87</v>
      </c>
      <c r="B17" s="19" t="s">
        <v>62</v>
      </c>
      <c r="C17" s="19" t="s">
        <v>73</v>
      </c>
      <c r="D17" s="18" t="n">
        <v>12</v>
      </c>
      <c r="E17" s="18" t="n">
        <v>15</v>
      </c>
      <c r="F17" s="20" t="n">
        <v>0.6</v>
      </c>
      <c r="G17" s="18" t="n">
        <v>1</v>
      </c>
      <c r="H17" s="18" t="n">
        <v>1</v>
      </c>
      <c r="I17" s="18" t="n">
        <v>40</v>
      </c>
      <c r="J17" s="19" t="s">
        <v>64</v>
      </c>
    </row>
    <row r="18" customFormat="false" ht="15" hidden="false" customHeight="false" outlineLevel="0" collapsed="false">
      <c r="A18" s="15" t="s">
        <v>88</v>
      </c>
      <c r="B18" s="16" t="s">
        <v>66</v>
      </c>
      <c r="C18" s="16" t="s">
        <v>63</v>
      </c>
      <c r="D18" s="15" t="n">
        <v>20</v>
      </c>
      <c r="E18" s="15" t="n">
        <v>0</v>
      </c>
      <c r="F18" s="17" t="n">
        <v>0.34</v>
      </c>
      <c r="G18" s="15" t="n">
        <v>4</v>
      </c>
      <c r="H18" s="15" t="n">
        <v>0</v>
      </c>
      <c r="I18" s="15" t="n">
        <v>14</v>
      </c>
      <c r="J18" s="16" t="s">
        <v>64</v>
      </c>
    </row>
    <row r="19" customFormat="false" ht="15" hidden="false" customHeight="false" outlineLevel="0" collapsed="false">
      <c r="A19" s="18" t="s">
        <v>89</v>
      </c>
      <c r="B19" s="19" t="s">
        <v>69</v>
      </c>
      <c r="C19" s="19" t="s">
        <v>67</v>
      </c>
      <c r="D19" s="18" t="n">
        <v>12</v>
      </c>
      <c r="E19" s="18" t="n">
        <v>15</v>
      </c>
      <c r="F19" s="20" t="n">
        <v>0.85</v>
      </c>
      <c r="G19" s="18" t="n">
        <v>1</v>
      </c>
      <c r="H19" s="18" t="n">
        <v>0</v>
      </c>
      <c r="I19" s="18" t="n">
        <v>10</v>
      </c>
      <c r="J19" s="19" t="s">
        <v>64</v>
      </c>
    </row>
    <row r="20" customFormat="false" ht="15" hidden="false" customHeight="false" outlineLevel="0" collapsed="false">
      <c r="A20" s="15" t="s">
        <v>90</v>
      </c>
      <c r="B20" s="16" t="s">
        <v>72</v>
      </c>
      <c r="C20" s="16" t="s">
        <v>70</v>
      </c>
      <c r="D20" s="15" t="n">
        <v>20</v>
      </c>
      <c r="E20" s="15" t="n">
        <v>35</v>
      </c>
      <c r="F20" s="17" t="n">
        <v>0.33</v>
      </c>
      <c r="G20" s="15" t="n">
        <v>6</v>
      </c>
      <c r="H20" s="15" t="n">
        <v>3</v>
      </c>
      <c r="I20" s="15" t="n">
        <v>18</v>
      </c>
      <c r="J20" s="16" t="s">
        <v>78</v>
      </c>
    </row>
    <row r="21" customFormat="false" ht="15" hidden="false" customHeight="false" outlineLevel="0" collapsed="false">
      <c r="A21" s="18" t="s">
        <v>91</v>
      </c>
      <c r="B21" s="19" t="s">
        <v>75</v>
      </c>
      <c r="C21" s="19" t="s">
        <v>73</v>
      </c>
      <c r="D21" s="18" t="n">
        <v>80</v>
      </c>
      <c r="E21" s="18" t="n">
        <v>0</v>
      </c>
      <c r="F21" s="20" t="n">
        <v>0.2</v>
      </c>
      <c r="G21" s="18" t="n">
        <v>3</v>
      </c>
      <c r="H21" s="18" t="n">
        <v>1</v>
      </c>
      <c r="I21" s="18" t="n">
        <v>14</v>
      </c>
      <c r="J21" s="19" t="s">
        <v>64</v>
      </c>
    </row>
    <row r="22" customFormat="false" ht="15" hidden="false" customHeight="false" outlineLevel="0" collapsed="false">
      <c r="A22" s="15" t="s">
        <v>92</v>
      </c>
      <c r="B22" s="16" t="s">
        <v>62</v>
      </c>
      <c r="C22" s="16" t="s">
        <v>63</v>
      </c>
      <c r="D22" s="15" t="n">
        <v>5</v>
      </c>
      <c r="E22" s="15" t="n">
        <v>92</v>
      </c>
      <c r="F22" s="17" t="n">
        <v>0.41</v>
      </c>
      <c r="G22" s="15" t="n">
        <v>12</v>
      </c>
      <c r="H22" s="15" t="n">
        <v>0</v>
      </c>
      <c r="I22" s="15" t="n">
        <v>60</v>
      </c>
      <c r="J22" s="16" t="s">
        <v>64</v>
      </c>
    </row>
    <row r="23" customFormat="false" ht="15" hidden="false" customHeight="false" outlineLevel="0" collapsed="false">
      <c r="A23" s="18" t="s">
        <v>93</v>
      </c>
      <c r="B23" s="19" t="s">
        <v>66</v>
      </c>
      <c r="C23" s="19" t="s">
        <v>67</v>
      </c>
      <c r="D23" s="18" t="n">
        <v>12</v>
      </c>
      <c r="E23" s="18" t="n">
        <v>15</v>
      </c>
      <c r="F23" s="20" t="n">
        <v>0.28</v>
      </c>
      <c r="G23" s="18" t="n">
        <v>2</v>
      </c>
      <c r="H23" s="18" t="n">
        <v>0</v>
      </c>
      <c r="I23" s="18" t="n">
        <v>14</v>
      </c>
      <c r="J23" s="19" t="s">
        <v>64</v>
      </c>
    </row>
    <row r="24" customFormat="false" ht="15" hidden="false" customHeight="false" outlineLevel="0" collapsed="false">
      <c r="A24" s="15" t="s">
        <v>94</v>
      </c>
      <c r="B24" s="16" t="s">
        <v>69</v>
      </c>
      <c r="C24" s="16" t="s">
        <v>70</v>
      </c>
      <c r="D24" s="15" t="n">
        <v>20</v>
      </c>
      <c r="E24" s="15" t="n">
        <v>0</v>
      </c>
      <c r="F24" s="17" t="n">
        <v>0.26</v>
      </c>
      <c r="G24" s="15" t="n">
        <v>3</v>
      </c>
      <c r="H24" s="15" t="n">
        <v>2</v>
      </c>
      <c r="I24" s="15" t="n">
        <v>40</v>
      </c>
      <c r="J24" s="16" t="s">
        <v>64</v>
      </c>
    </row>
    <row r="25" customFormat="false" ht="15" hidden="false" customHeight="false" outlineLevel="0" collapsed="false">
      <c r="A25" s="18" t="s">
        <v>95</v>
      </c>
      <c r="B25" s="19" t="s">
        <v>72</v>
      </c>
      <c r="C25" s="19" t="s">
        <v>73</v>
      </c>
      <c r="D25" s="18" t="n">
        <v>120</v>
      </c>
      <c r="E25" s="18" t="n">
        <v>92</v>
      </c>
      <c r="F25" s="20" t="n">
        <v>0.2</v>
      </c>
      <c r="G25" s="18" t="n">
        <v>0</v>
      </c>
      <c r="H25" s="18" t="n">
        <v>0</v>
      </c>
      <c r="I25" s="18" t="n">
        <v>6</v>
      </c>
      <c r="J25" s="19" t="s">
        <v>64</v>
      </c>
    </row>
    <row r="26" customFormat="false" ht="15" hidden="false" customHeight="false" outlineLevel="0" collapsed="false">
      <c r="A26" s="15" t="s">
        <v>96</v>
      </c>
      <c r="B26" s="16" t="s">
        <v>75</v>
      </c>
      <c r="C26" s="16" t="s">
        <v>63</v>
      </c>
      <c r="D26" s="15" t="n">
        <v>5</v>
      </c>
      <c r="E26" s="15" t="n">
        <v>65</v>
      </c>
      <c r="F26" s="17" t="n">
        <v>0.82</v>
      </c>
      <c r="G26" s="15" t="n">
        <v>3</v>
      </c>
      <c r="H26" s="15" t="n">
        <v>2</v>
      </c>
      <c r="I26" s="15" t="n">
        <v>40</v>
      </c>
      <c r="J26" s="16" t="s">
        <v>64</v>
      </c>
    </row>
    <row r="27" customFormat="false" ht="15" hidden="false" customHeight="false" outlineLevel="0" collapsed="false">
      <c r="A27" s="18" t="s">
        <v>97</v>
      </c>
      <c r="B27" s="19" t="s">
        <v>62</v>
      </c>
      <c r="C27" s="19" t="s">
        <v>67</v>
      </c>
      <c r="D27" s="18" t="n">
        <v>30</v>
      </c>
      <c r="E27" s="18" t="n">
        <v>15</v>
      </c>
      <c r="F27" s="20" t="n">
        <v>0.73</v>
      </c>
      <c r="G27" s="18" t="n">
        <v>12</v>
      </c>
      <c r="H27" s="18" t="n">
        <v>0</v>
      </c>
      <c r="I27" s="18" t="n">
        <v>10</v>
      </c>
      <c r="J27" s="19" t="s">
        <v>78</v>
      </c>
    </row>
    <row r="28" customFormat="false" ht="15" hidden="false" customHeight="false" outlineLevel="0" collapsed="false">
      <c r="A28" s="15" t="s">
        <v>98</v>
      </c>
      <c r="B28" s="16" t="s">
        <v>66</v>
      </c>
      <c r="C28" s="16" t="s">
        <v>70</v>
      </c>
      <c r="D28" s="15" t="n">
        <v>8</v>
      </c>
      <c r="E28" s="15" t="n">
        <v>0</v>
      </c>
      <c r="F28" s="17" t="n">
        <v>0.31</v>
      </c>
      <c r="G28" s="15" t="n">
        <v>1</v>
      </c>
      <c r="H28" s="15" t="n">
        <v>0</v>
      </c>
      <c r="I28" s="15" t="n">
        <v>14</v>
      </c>
      <c r="J28" s="16" t="s">
        <v>64</v>
      </c>
    </row>
    <row r="29" customFormat="false" ht="15" hidden="false" customHeight="false" outlineLevel="0" collapsed="false">
      <c r="A29" s="18" t="s">
        <v>99</v>
      </c>
      <c r="B29" s="19" t="s">
        <v>69</v>
      </c>
      <c r="C29" s="19" t="s">
        <v>73</v>
      </c>
      <c r="D29" s="18" t="n">
        <v>20</v>
      </c>
      <c r="E29" s="18" t="n">
        <v>0</v>
      </c>
      <c r="F29" s="20" t="n">
        <v>0.2</v>
      </c>
      <c r="G29" s="18" t="n">
        <v>9</v>
      </c>
      <c r="H29" s="18" t="n">
        <v>1</v>
      </c>
      <c r="I29" s="18" t="n">
        <v>14</v>
      </c>
      <c r="J29" s="19" t="s">
        <v>64</v>
      </c>
    </row>
    <row r="30" customFormat="false" ht="15" hidden="false" customHeight="false" outlineLevel="0" collapsed="false">
      <c r="A30" s="15" t="s">
        <v>100</v>
      </c>
      <c r="B30" s="16" t="s">
        <v>72</v>
      </c>
      <c r="C30" s="16" t="s">
        <v>63</v>
      </c>
      <c r="D30" s="15" t="n">
        <v>5</v>
      </c>
      <c r="E30" s="15" t="n">
        <v>0</v>
      </c>
      <c r="F30" s="17" t="n">
        <v>0.27</v>
      </c>
      <c r="G30" s="15" t="n">
        <v>6</v>
      </c>
      <c r="H30" s="15" t="n">
        <v>1</v>
      </c>
      <c r="I30" s="15" t="n">
        <v>10</v>
      </c>
      <c r="J30" s="16" t="s">
        <v>64</v>
      </c>
    </row>
    <row r="31" customFormat="false" ht="15" hidden="false" customHeight="false" outlineLevel="0" collapsed="false">
      <c r="A31" s="18" t="s">
        <v>101</v>
      </c>
      <c r="B31" s="19" t="s">
        <v>75</v>
      </c>
      <c r="C31" s="19" t="s">
        <v>67</v>
      </c>
      <c r="D31" s="18" t="n">
        <v>8</v>
      </c>
      <c r="E31" s="18" t="n">
        <v>7</v>
      </c>
      <c r="F31" s="20" t="n">
        <v>0.25</v>
      </c>
      <c r="G31" s="18" t="n">
        <v>12</v>
      </c>
      <c r="H31" s="18" t="n">
        <v>0</v>
      </c>
      <c r="I31" s="18" t="n">
        <v>10</v>
      </c>
      <c r="J31" s="19" t="s">
        <v>64</v>
      </c>
    </row>
    <row r="33" customFormat="false" ht="15" hidden="false" customHeight="false" outlineLevel="0" collapsed="false">
      <c r="A33" s="14" t="s">
        <v>102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5" min="1" style="0" width="10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9"/>
  </cols>
  <sheetData>
    <row r="1" customFormat="false" ht="15" hidden="false" customHeight="false" outlineLevel="0" collapsed="false">
      <c r="A1" s="3" t="s">
        <v>51</v>
      </c>
      <c r="B1" s="3" t="s">
        <v>52</v>
      </c>
      <c r="C1" s="3" t="s">
        <v>103</v>
      </c>
      <c r="D1" s="3" t="s">
        <v>104</v>
      </c>
      <c r="E1" s="3" t="s">
        <v>105</v>
      </c>
      <c r="F1" s="3" t="s">
        <v>106</v>
      </c>
      <c r="G1" s="3" t="s">
        <v>107</v>
      </c>
      <c r="H1" s="3" t="s">
        <v>108</v>
      </c>
      <c r="I1" s="3" t="s">
        <v>109</v>
      </c>
      <c r="J1" s="3" t="s">
        <v>110</v>
      </c>
      <c r="K1" s="3" t="s">
        <v>111</v>
      </c>
    </row>
    <row r="2" customFormat="false" ht="15" hidden="false" customHeight="false" outlineLevel="0" collapsed="false">
      <c r="A2" s="21" t="str">
        <f aca="false">客户数据!A2</f>
        <v>C0001</v>
      </c>
      <c r="B2" s="21" t="str">
        <f aca="false">客户数据!B2</f>
        <v>车险</v>
      </c>
      <c r="C2" s="22" t="n">
        <f aca="false">IF(客户数据!E2=0,100,IF(客户数据!E2&lt;=30,70,IF(客户数据!E2&lt;=60,40,10)))</f>
        <v>10</v>
      </c>
      <c r="D2" s="22" t="n">
        <f aca="false">IF(客户数据!F2&lt;=0.3,100,IF(客户数据!F2&lt;=0.5,75,IF(客户数据!F2&lt;=0.7,45,15)))</f>
        <v>15</v>
      </c>
      <c r="E2" s="22" t="n">
        <f aca="false">IF(客户数据!G2&lt;=2,100,IF(客户数据!G2&lt;=5,70,IF(客户数据!G2&lt;=8,40,10)))</f>
        <v>10</v>
      </c>
      <c r="F2" s="22" t="n">
        <f aca="false">IF(客户数据!H2=0,100,IF(客户数据!H2=1,70,IF(客户数据!H2=2,40,10)))</f>
        <v>70</v>
      </c>
      <c r="G2" s="22" t="n">
        <f aca="false">IF(客户数据!I2&gt;=36,100,IF(客户数据!I2&gt;=24,80,IF(客户数据!I2&gt;=12,60,40)))</f>
        <v>60</v>
      </c>
      <c r="H2" s="22" t="n">
        <f aca="false">IF(客户数据!J2="是",0,100)</f>
        <v>100</v>
      </c>
      <c r="I2" s="23" t="n">
        <f aca="false">ROUND(C2*参数假设!$C$5+D2*参数假设!$C$6+E2*参数假设!$C$7+F2*参数假设!$C$8+G2*参数假设!$C$9+H2*参数假设!$C$10,1)</f>
        <v>38.5</v>
      </c>
      <c r="J2" s="22" t="str">
        <f aca="false">IF(I2&gt;=参数假设!$C$16,"A 低风险",IF(I2&gt;=参数假设!$C$17,"B 关注",IF(I2&gt;=参数假设!$C$18,"C 次级","D 高风险")))</f>
        <v>D 高风险</v>
      </c>
      <c r="K2" s="22" t="str">
        <f aca="false">IF(OR(I2&lt;参数假设!$C$18,客户数据!J2="是"),"预警","-")</f>
        <v>预警</v>
      </c>
    </row>
    <row r="3" customFormat="false" ht="15" hidden="false" customHeight="false" outlineLevel="0" collapsed="false">
      <c r="A3" s="24" t="str">
        <f aca="false">客户数据!A3</f>
        <v>C0002</v>
      </c>
      <c r="B3" s="24" t="str">
        <f aca="false">客户数据!B3</f>
        <v>健康险</v>
      </c>
      <c r="C3" s="25" t="n">
        <f aca="false">IF(客户数据!E3=0,100,IF(客户数据!E3&lt;=30,70,IF(客户数据!E3&lt;=60,40,10)))</f>
        <v>10</v>
      </c>
      <c r="D3" s="25" t="n">
        <f aca="false">IF(客户数据!F3&lt;=0.3,100,IF(客户数据!F3&lt;=0.5,75,IF(客户数据!F3&lt;=0.7,45,15)))</f>
        <v>75</v>
      </c>
      <c r="E3" s="25" t="n">
        <f aca="false">IF(客户数据!G3&lt;=2,100,IF(客户数据!G3&lt;=5,70,IF(客户数据!G3&lt;=8,40,10)))</f>
        <v>100</v>
      </c>
      <c r="F3" s="25" t="n">
        <f aca="false">IF(客户数据!H3=0,100,IF(客户数据!H3=1,70,IF(客户数据!H3=2,40,10)))</f>
        <v>100</v>
      </c>
      <c r="G3" s="25" t="n">
        <f aca="false">IF(客户数据!I3&gt;=36,100,IF(客户数据!I3&gt;=24,80,IF(客户数据!I3&gt;=12,60,40)))</f>
        <v>100</v>
      </c>
      <c r="H3" s="25" t="n">
        <f aca="false">IF(客户数据!J3="是",0,100)</f>
        <v>100</v>
      </c>
      <c r="I3" s="26" t="n">
        <f aca="false">ROUND(C3*参数假设!$C$5+D3*参数假设!$C$6+E3*参数假设!$C$7+F3*参数假设!$C$8+G3*参数假设!$C$9+H3*参数假设!$C$10,1)</f>
        <v>72.5</v>
      </c>
      <c r="J3" s="25" t="str">
        <f aca="false">IF(I3&gt;=参数假设!$C$16,"A 低风险",IF(I3&gt;=参数假设!$C$17,"B 关注",IF(I3&gt;=参数假设!$C$18,"C 次级","D 高风险")))</f>
        <v>B 关注</v>
      </c>
      <c r="K3" s="25" t="str">
        <f aca="false">IF(OR(I3&lt;参数假设!$C$18,客户数据!J3="是"),"预警","-")</f>
        <v>-</v>
      </c>
    </row>
    <row r="4" customFormat="false" ht="15" hidden="false" customHeight="false" outlineLevel="0" collapsed="false">
      <c r="A4" s="21" t="str">
        <f aca="false">客户数据!A4</f>
        <v>C0003</v>
      </c>
      <c r="B4" s="21" t="str">
        <f aca="false">客户数据!B4</f>
        <v>寿险</v>
      </c>
      <c r="C4" s="22" t="n">
        <f aca="false">IF(客户数据!E4=0,100,IF(客户数据!E4&lt;=30,70,IF(客户数据!E4&lt;=60,40,10)))</f>
        <v>100</v>
      </c>
      <c r="D4" s="22" t="n">
        <f aca="false">IF(客户数据!F4&lt;=0.3,100,IF(客户数据!F4&lt;=0.5,75,IF(客户数据!F4&lt;=0.7,45,15)))</f>
        <v>100</v>
      </c>
      <c r="E4" s="22" t="n">
        <f aca="false">IF(客户数据!G4&lt;=2,100,IF(客户数据!G4&lt;=5,70,IF(客户数据!G4&lt;=8,40,10)))</f>
        <v>100</v>
      </c>
      <c r="F4" s="22" t="n">
        <f aca="false">IF(客户数据!H4=0,100,IF(客户数据!H4=1,70,IF(客户数据!H4=2,40,10)))</f>
        <v>70</v>
      </c>
      <c r="G4" s="22" t="n">
        <f aca="false">IF(客户数据!I4&gt;=36,100,IF(客户数据!I4&gt;=24,80,IF(客户数据!I4&gt;=12,60,40)))</f>
        <v>100</v>
      </c>
      <c r="H4" s="22" t="n">
        <f aca="false">IF(客户数据!J4="是",0,100)</f>
        <v>100</v>
      </c>
      <c r="I4" s="23" t="n">
        <f aca="false">ROUND(C4*参数假设!$C$5+D4*参数假设!$C$6+E4*参数假设!$C$7+F4*参数假设!$C$8+G4*参数假设!$C$9+H4*参数假设!$C$10,1)</f>
        <v>95.5</v>
      </c>
      <c r="J4" s="22" t="str">
        <f aca="false">IF(I4&gt;=参数假设!$C$16,"A 低风险",IF(I4&gt;=参数假设!$C$17,"B 关注",IF(I4&gt;=参数假设!$C$18,"C 次级","D 高风险")))</f>
        <v>A 低风险</v>
      </c>
      <c r="K4" s="22" t="str">
        <f aca="false">IF(OR(I4&lt;参数假设!$C$18,客户数据!J4="是"),"预警","-")</f>
        <v>-</v>
      </c>
    </row>
    <row r="5" customFormat="false" ht="15" hidden="false" customHeight="false" outlineLevel="0" collapsed="false">
      <c r="A5" s="24" t="str">
        <f aca="false">客户数据!A5</f>
        <v>C0004</v>
      </c>
      <c r="B5" s="24" t="str">
        <f aca="false">客户数据!B5</f>
        <v>消费贷</v>
      </c>
      <c r="C5" s="25" t="n">
        <f aca="false">IF(客户数据!E5=0,100,IF(客户数据!E5&lt;=30,70,IF(客户数据!E5&lt;=60,40,10)))</f>
        <v>10</v>
      </c>
      <c r="D5" s="25" t="n">
        <f aca="false">IF(客户数据!F5&lt;=0.3,100,IF(客户数据!F5&lt;=0.5,75,IF(客户数据!F5&lt;=0.7,45,15)))</f>
        <v>45</v>
      </c>
      <c r="E5" s="25" t="n">
        <f aca="false">IF(客户数据!G5&lt;=2,100,IF(客户数据!G5&lt;=5,70,IF(客户数据!G5&lt;=8,40,10)))</f>
        <v>100</v>
      </c>
      <c r="F5" s="25" t="n">
        <f aca="false">IF(客户数据!H5=0,100,IF(客户数据!H5=1,70,IF(客户数据!H5=2,40,10)))</f>
        <v>10</v>
      </c>
      <c r="G5" s="25" t="n">
        <f aca="false">IF(客户数据!I5&gt;=36,100,IF(客户数据!I5&gt;=24,80,IF(客户数据!I5&gt;=12,60,40)))</f>
        <v>40</v>
      </c>
      <c r="H5" s="25" t="n">
        <f aca="false">IF(客户数据!J5="是",0,100)</f>
        <v>100</v>
      </c>
      <c r="I5" s="26" t="n">
        <f aca="false">ROUND(C5*参数假设!$C$5+D5*参数假设!$C$6+E5*参数假设!$C$7+F5*参数假设!$C$8+G5*参数假设!$C$9+H5*参数假设!$C$10,1)</f>
        <v>47</v>
      </c>
      <c r="J5" s="25" t="str">
        <f aca="false">IF(I5&gt;=参数假设!$C$16,"A 低风险",IF(I5&gt;=参数假设!$C$17,"B 关注",IF(I5&gt;=参数假设!$C$18,"C 次级","D 高风险")))</f>
        <v>D 高风险</v>
      </c>
      <c r="K5" s="25" t="str">
        <f aca="false">IF(OR(I5&lt;参数假设!$C$18,客户数据!J5="是"),"预警","-")</f>
        <v>预警</v>
      </c>
    </row>
    <row r="6" customFormat="false" ht="15" hidden="false" customHeight="false" outlineLevel="0" collapsed="false">
      <c r="A6" s="21" t="str">
        <f aca="false">客户数据!A6</f>
        <v>C0005</v>
      </c>
      <c r="B6" s="21" t="str">
        <f aca="false">客户数据!B6</f>
        <v>经营贷</v>
      </c>
      <c r="C6" s="22" t="n">
        <f aca="false">IF(客户数据!E6=0,100,IF(客户数据!E6&lt;=30,70,IF(客户数据!E6&lt;=60,40,10)))</f>
        <v>100</v>
      </c>
      <c r="D6" s="22" t="n">
        <f aca="false">IF(客户数据!F6&lt;=0.3,100,IF(客户数据!F6&lt;=0.5,75,IF(客户数据!F6&lt;=0.7,45,15)))</f>
        <v>100</v>
      </c>
      <c r="E6" s="22" t="n">
        <f aca="false">IF(客户数据!G6&lt;=2,100,IF(客户数据!G6&lt;=5,70,IF(客户数据!G6&lt;=8,40,10)))</f>
        <v>70</v>
      </c>
      <c r="F6" s="22" t="n">
        <f aca="false">IF(客户数据!H6=0,100,IF(客户数据!H6=1,70,IF(客户数据!H6=2,40,10)))</f>
        <v>70</v>
      </c>
      <c r="G6" s="22" t="n">
        <f aca="false">IF(客户数据!I6&gt;=36,100,IF(客户数据!I6&gt;=24,80,IF(客户数据!I6&gt;=12,60,40)))</f>
        <v>40</v>
      </c>
      <c r="H6" s="22" t="n">
        <f aca="false">IF(客户数据!J6="是",0,100)</f>
        <v>100</v>
      </c>
      <c r="I6" s="23" t="n">
        <f aca="false">ROUND(C6*参数假设!$C$5+D6*参数假设!$C$6+E6*参数假设!$C$7+F6*参数假设!$C$8+G6*参数假设!$C$9+H6*参数假设!$C$10,1)</f>
        <v>85</v>
      </c>
      <c r="J6" s="22" t="str">
        <f aca="false">IF(I6&gt;=参数假设!$C$16,"A 低风险",IF(I6&gt;=参数假设!$C$17,"B 关注",IF(I6&gt;=参数假设!$C$18,"C 次级","D 高风险")))</f>
        <v>A 低风险</v>
      </c>
      <c r="K6" s="22" t="str">
        <f aca="false">IF(OR(I6&lt;参数假设!$C$18,客户数据!J6="是"),"预警","-")</f>
        <v>-</v>
      </c>
    </row>
    <row r="7" customFormat="false" ht="15" hidden="false" customHeight="false" outlineLevel="0" collapsed="false">
      <c r="A7" s="24" t="str">
        <f aca="false">客户数据!A7</f>
        <v>C0006</v>
      </c>
      <c r="B7" s="24" t="str">
        <f aca="false">客户数据!B7</f>
        <v>车险</v>
      </c>
      <c r="C7" s="25" t="n">
        <f aca="false">IF(客户数据!E7=0,100,IF(客户数据!E7&lt;=30,70,IF(客户数据!E7&lt;=60,40,10)))</f>
        <v>70</v>
      </c>
      <c r="D7" s="25" t="n">
        <f aca="false">IF(客户数据!F7&lt;=0.3,100,IF(客户数据!F7&lt;=0.5,75,IF(客户数据!F7&lt;=0.7,45,15)))</f>
        <v>75</v>
      </c>
      <c r="E7" s="25" t="n">
        <f aca="false">IF(客户数据!G7&lt;=2,100,IF(客户数据!G7&lt;=5,70,IF(客户数据!G7&lt;=8,40,10)))</f>
        <v>70</v>
      </c>
      <c r="F7" s="25" t="n">
        <f aca="false">IF(客户数据!H7=0,100,IF(客户数据!H7=1,70,IF(客户数据!H7=2,40,10)))</f>
        <v>70</v>
      </c>
      <c r="G7" s="25" t="n">
        <f aca="false">IF(客户数据!I7&gt;=36,100,IF(客户数据!I7&gt;=24,80,IF(客户数据!I7&gt;=12,60,40)))</f>
        <v>60</v>
      </c>
      <c r="H7" s="25" t="n">
        <f aca="false">IF(客户数据!J7="是",0,100)</f>
        <v>100</v>
      </c>
      <c r="I7" s="26" t="n">
        <f aca="false">ROUND(C7*参数假设!$C$5+D7*参数假设!$C$6+E7*参数假设!$C$7+F7*参数假设!$C$8+G7*参数假设!$C$9+H7*参数假设!$C$10,1)</f>
        <v>74.5</v>
      </c>
      <c r="J7" s="25" t="str">
        <f aca="false">IF(I7&gt;=参数假设!$C$16,"A 低风险",IF(I7&gt;=参数假设!$C$17,"B 关注",IF(I7&gt;=参数假设!$C$18,"C 次级","D 高风险")))</f>
        <v>B 关注</v>
      </c>
      <c r="K7" s="25" t="str">
        <f aca="false">IF(OR(I7&lt;参数假设!$C$18,客户数据!J7="是"),"预警","-")</f>
        <v>-</v>
      </c>
    </row>
    <row r="8" customFormat="false" ht="15" hidden="false" customHeight="false" outlineLevel="0" collapsed="false">
      <c r="A8" s="21" t="str">
        <f aca="false">客户数据!A8</f>
        <v>C0007</v>
      </c>
      <c r="B8" s="21" t="str">
        <f aca="false">客户数据!B8</f>
        <v>健康险</v>
      </c>
      <c r="C8" s="22" t="n">
        <f aca="false">IF(客户数据!E8=0,100,IF(客户数据!E8&lt;=30,70,IF(客户数据!E8&lt;=60,40,10)))</f>
        <v>40</v>
      </c>
      <c r="D8" s="22" t="n">
        <f aca="false">IF(客户数据!F8&lt;=0.3,100,IF(客户数据!F8&lt;=0.5,75,IF(客户数据!F8&lt;=0.7,45,15)))</f>
        <v>100</v>
      </c>
      <c r="E8" s="22" t="n">
        <f aca="false">IF(客户数据!G8&lt;=2,100,IF(客户数据!G8&lt;=5,70,IF(客户数据!G8&lt;=8,40,10)))</f>
        <v>100</v>
      </c>
      <c r="F8" s="22" t="n">
        <f aca="false">IF(客户数据!H8=0,100,IF(客户数据!H8=1,70,IF(客户数据!H8=2,40,10)))</f>
        <v>70</v>
      </c>
      <c r="G8" s="22" t="n">
        <f aca="false">IF(客户数据!I8&gt;=36,100,IF(客户数据!I8&gt;=24,80,IF(客户数据!I8&gt;=12,60,40)))</f>
        <v>60</v>
      </c>
      <c r="H8" s="22" t="n">
        <f aca="false">IF(客户数据!J8="是",0,100)</f>
        <v>0</v>
      </c>
      <c r="I8" s="23" t="n">
        <f aca="false">ROUND(C8*参数假设!$C$5+D8*参数假设!$C$6+E8*参数假设!$C$7+F8*参数假设!$C$8+G8*参数假设!$C$9+H8*参数假设!$C$10,1)</f>
        <v>61.5</v>
      </c>
      <c r="J8" s="22" t="str">
        <f aca="false">IF(I8&gt;=参数假设!$C$16,"A 低风险",IF(I8&gt;=参数假设!$C$17,"B 关注",IF(I8&gt;=参数假设!$C$18,"C 次级","D 高风险")))</f>
        <v>C 次级</v>
      </c>
      <c r="K8" s="22" t="str">
        <f aca="false">IF(OR(I8&lt;参数假设!$C$18,客户数据!J8="是"),"预警","-")</f>
        <v>预警</v>
      </c>
    </row>
    <row r="9" customFormat="false" ht="15" hidden="false" customHeight="false" outlineLevel="0" collapsed="false">
      <c r="A9" s="24" t="str">
        <f aca="false">客户数据!A9</f>
        <v>C0008</v>
      </c>
      <c r="B9" s="24" t="str">
        <f aca="false">客户数据!B9</f>
        <v>寿险</v>
      </c>
      <c r="C9" s="25" t="n">
        <f aca="false">IF(客户数据!E9=0,100,IF(客户数据!E9&lt;=30,70,IF(客户数据!E9&lt;=60,40,10)))</f>
        <v>10</v>
      </c>
      <c r="D9" s="25" t="n">
        <f aca="false">IF(客户数据!F9&lt;=0.3,100,IF(客户数据!F9&lt;=0.5,75,IF(客户数据!F9&lt;=0.7,45,15)))</f>
        <v>15</v>
      </c>
      <c r="E9" s="25" t="n">
        <f aca="false">IF(客户数据!G9&lt;=2,100,IF(客户数据!G9&lt;=5,70,IF(客户数据!G9&lt;=8,40,10)))</f>
        <v>100</v>
      </c>
      <c r="F9" s="25" t="n">
        <f aca="false">IF(客户数据!H9=0,100,IF(客户数据!H9=1,70,IF(客户数据!H9=2,40,10)))</f>
        <v>40</v>
      </c>
      <c r="G9" s="25" t="n">
        <f aca="false">IF(客户数据!I9&gt;=36,100,IF(客户数据!I9&gt;=24,80,IF(客户数据!I9&gt;=12,60,40)))</f>
        <v>60</v>
      </c>
      <c r="H9" s="25" t="n">
        <f aca="false">IF(客户数据!J9="是",0,100)</f>
        <v>100</v>
      </c>
      <c r="I9" s="26" t="n">
        <f aca="false">ROUND(C9*参数假设!$C$5+D9*参数假设!$C$6+E9*参数假设!$C$7+F9*参数假设!$C$8+G9*参数假设!$C$9+H9*参数假设!$C$10,1)</f>
        <v>47.5</v>
      </c>
      <c r="J9" s="25" t="str">
        <f aca="false">IF(I9&gt;=参数假设!$C$16,"A 低风险",IF(I9&gt;=参数假设!$C$17,"B 关注",IF(I9&gt;=参数假设!$C$18,"C 次级","D 高风险")))</f>
        <v>D 高风险</v>
      </c>
      <c r="K9" s="25" t="str">
        <f aca="false">IF(OR(I9&lt;参数假设!$C$18,客户数据!J9="是"),"预警","-")</f>
        <v>预警</v>
      </c>
    </row>
    <row r="10" customFormat="false" ht="15" hidden="false" customHeight="false" outlineLevel="0" collapsed="false">
      <c r="A10" s="21" t="str">
        <f aca="false">客户数据!A10</f>
        <v>C0009</v>
      </c>
      <c r="B10" s="21" t="str">
        <f aca="false">客户数据!B10</f>
        <v>消费贷</v>
      </c>
      <c r="C10" s="22" t="n">
        <f aca="false">IF(客户数据!E10=0,100,IF(客户数据!E10&lt;=30,70,IF(客户数据!E10&lt;=60,40,10)))</f>
        <v>100</v>
      </c>
      <c r="D10" s="22" t="n">
        <f aca="false">IF(客户数据!F10&lt;=0.3,100,IF(客户数据!F10&lt;=0.5,75,IF(客户数据!F10&lt;=0.7,45,15)))</f>
        <v>45</v>
      </c>
      <c r="E10" s="22" t="n">
        <f aca="false">IF(客户数据!G10&lt;=2,100,IF(客户数据!G10&lt;=5,70,IF(客户数据!G10&lt;=8,40,10)))</f>
        <v>100</v>
      </c>
      <c r="F10" s="22" t="n">
        <f aca="false">IF(客户数据!H10=0,100,IF(客户数据!H10=1,70,IF(客户数据!H10=2,40,10)))</f>
        <v>100</v>
      </c>
      <c r="G10" s="22" t="n">
        <f aca="false">IF(客户数据!I10&gt;=36,100,IF(客户数据!I10&gt;=24,80,IF(客户数据!I10&gt;=12,60,40)))</f>
        <v>40</v>
      </c>
      <c r="H10" s="22" t="n">
        <f aca="false">IF(客户数据!J10="是",0,100)</f>
        <v>100</v>
      </c>
      <c r="I10" s="23" t="n">
        <f aca="false">ROUND(C10*参数假设!$C$5+D10*参数假设!$C$6+E10*参数假设!$C$7+F10*参数假设!$C$8+G10*参数假设!$C$9+H10*参数假设!$C$10,1)</f>
        <v>83</v>
      </c>
      <c r="J10" s="22" t="str">
        <f aca="false">IF(I10&gt;=参数假设!$C$16,"A 低风险",IF(I10&gt;=参数假设!$C$17,"B 关注",IF(I10&gt;=参数假设!$C$18,"C 次级","D 高风险")))</f>
        <v>B 关注</v>
      </c>
      <c r="K10" s="22" t="str">
        <f aca="false">IF(OR(I10&lt;参数假设!$C$18,客户数据!J10="是"),"预警","-")</f>
        <v>-</v>
      </c>
    </row>
    <row r="11" customFormat="false" ht="15" hidden="false" customHeight="false" outlineLevel="0" collapsed="false">
      <c r="A11" s="24" t="str">
        <f aca="false">客户数据!A11</f>
        <v>C0010</v>
      </c>
      <c r="B11" s="24" t="str">
        <f aca="false">客户数据!B11</f>
        <v>经营贷</v>
      </c>
      <c r="C11" s="25" t="n">
        <f aca="false">IF(客户数据!E11=0,100,IF(客户数据!E11&lt;=30,70,IF(客户数据!E11&lt;=60,40,10)))</f>
        <v>100</v>
      </c>
      <c r="D11" s="25" t="n">
        <f aca="false">IF(客户数据!F11&lt;=0.3,100,IF(客户数据!F11&lt;=0.5,75,IF(客户数据!F11&lt;=0.7,45,15)))</f>
        <v>15</v>
      </c>
      <c r="E11" s="25" t="n">
        <f aca="false">IF(客户数据!G11&lt;=2,100,IF(客户数据!G11&lt;=5,70,IF(客户数据!G11&lt;=8,40,10)))</f>
        <v>10</v>
      </c>
      <c r="F11" s="25" t="n">
        <f aca="false">IF(客户数据!H11=0,100,IF(客户数据!H11=1,70,IF(客户数据!H11=2,40,10)))</f>
        <v>100</v>
      </c>
      <c r="G11" s="25" t="n">
        <f aca="false">IF(客户数据!I11&gt;=36,100,IF(客户数据!I11&gt;=24,80,IF(客户数据!I11&gt;=12,60,40)))</f>
        <v>40</v>
      </c>
      <c r="H11" s="25" t="n">
        <f aca="false">IF(客户数据!J11="是",0,100)</f>
        <v>100</v>
      </c>
      <c r="I11" s="26" t="n">
        <f aca="false">ROUND(C11*参数假设!$C$5+D11*参数假设!$C$6+E11*参数假设!$C$7+F11*参数假设!$C$8+G11*参数假设!$C$9+H11*参数假设!$C$10,1)</f>
        <v>63.5</v>
      </c>
      <c r="J11" s="25" t="str">
        <f aca="false">IF(I11&gt;=参数假设!$C$16,"A 低风险",IF(I11&gt;=参数假设!$C$17,"B 关注",IF(I11&gt;=参数假设!$C$18,"C 次级","D 高风险")))</f>
        <v>C 次级</v>
      </c>
      <c r="K11" s="25" t="str">
        <f aca="false">IF(OR(I11&lt;参数假设!$C$18,客户数据!J11="是"),"预警","-")</f>
        <v>-</v>
      </c>
    </row>
    <row r="12" customFormat="false" ht="15" hidden="false" customHeight="false" outlineLevel="0" collapsed="false">
      <c r="A12" s="21" t="str">
        <f aca="false">客户数据!A12</f>
        <v>C0011</v>
      </c>
      <c r="B12" s="21" t="str">
        <f aca="false">客户数据!B12</f>
        <v>车险</v>
      </c>
      <c r="C12" s="22" t="n">
        <f aca="false">IF(客户数据!E12=0,100,IF(客户数据!E12&lt;=30,70,IF(客户数据!E12&lt;=60,40,10)))</f>
        <v>100</v>
      </c>
      <c r="D12" s="22" t="n">
        <f aca="false">IF(客户数据!F12&lt;=0.3,100,IF(客户数据!F12&lt;=0.5,75,IF(客户数据!F12&lt;=0.7,45,15)))</f>
        <v>100</v>
      </c>
      <c r="E12" s="22" t="n">
        <f aca="false">IF(客户数据!G12&lt;=2,100,IF(客户数据!G12&lt;=5,70,IF(客户数据!G12&lt;=8,40,10)))</f>
        <v>100</v>
      </c>
      <c r="F12" s="22" t="n">
        <f aca="false">IF(客户数据!H12=0,100,IF(客户数据!H12=1,70,IF(客户数据!H12=2,40,10)))</f>
        <v>70</v>
      </c>
      <c r="G12" s="22" t="n">
        <f aca="false">IF(客户数据!I12&gt;=36,100,IF(客户数据!I12&gt;=24,80,IF(客户数据!I12&gt;=12,60,40)))</f>
        <v>100</v>
      </c>
      <c r="H12" s="22" t="n">
        <f aca="false">IF(客户数据!J12="是",0,100)</f>
        <v>100</v>
      </c>
      <c r="I12" s="23" t="n">
        <f aca="false">ROUND(C12*参数假设!$C$5+D12*参数假设!$C$6+E12*参数假设!$C$7+F12*参数假设!$C$8+G12*参数假设!$C$9+H12*参数假设!$C$10,1)</f>
        <v>95.5</v>
      </c>
      <c r="J12" s="22" t="str">
        <f aca="false">IF(I12&gt;=参数假设!$C$16,"A 低风险",IF(I12&gt;=参数假设!$C$17,"B 关注",IF(I12&gt;=参数假设!$C$18,"C 次级","D 高风险")))</f>
        <v>A 低风险</v>
      </c>
      <c r="K12" s="22" t="str">
        <f aca="false">IF(OR(I12&lt;参数假设!$C$18,客户数据!J12="是"),"预警","-")</f>
        <v>-</v>
      </c>
    </row>
    <row r="13" customFormat="false" ht="15" hidden="false" customHeight="false" outlineLevel="0" collapsed="false">
      <c r="A13" s="24" t="str">
        <f aca="false">客户数据!A13</f>
        <v>C0012</v>
      </c>
      <c r="B13" s="24" t="str">
        <f aca="false">客户数据!B13</f>
        <v>健康险</v>
      </c>
      <c r="C13" s="25" t="n">
        <f aca="false">IF(客户数据!E13=0,100,IF(客户数据!E13&lt;=30,70,IF(客户数据!E13&lt;=60,40,10)))</f>
        <v>70</v>
      </c>
      <c r="D13" s="25" t="n">
        <f aca="false">IF(客户数据!F13&lt;=0.3,100,IF(客户数据!F13&lt;=0.5,75,IF(客户数据!F13&lt;=0.7,45,15)))</f>
        <v>100</v>
      </c>
      <c r="E13" s="25" t="n">
        <f aca="false">IF(客户数据!G13&lt;=2,100,IF(客户数据!G13&lt;=5,70,IF(客户数据!G13&lt;=8,40,10)))</f>
        <v>70</v>
      </c>
      <c r="F13" s="25" t="n">
        <f aca="false">IF(客户数据!H13=0,100,IF(客户数据!H13=1,70,IF(客户数据!H13=2,40,10)))</f>
        <v>10</v>
      </c>
      <c r="G13" s="25" t="n">
        <f aca="false">IF(客户数据!I13&gt;=36,100,IF(客户数据!I13&gt;=24,80,IF(客户数据!I13&gt;=12,60,40)))</f>
        <v>60</v>
      </c>
      <c r="H13" s="25" t="n">
        <f aca="false">IF(客户数据!J13="是",0,100)</f>
        <v>100</v>
      </c>
      <c r="I13" s="26" t="n">
        <f aca="false">ROUND(C13*参数假设!$C$5+D13*参数假设!$C$6+E13*参数假设!$C$7+F13*参数假设!$C$8+G13*参数假设!$C$9+H13*参数假设!$C$10,1)</f>
        <v>70.5</v>
      </c>
      <c r="J13" s="25" t="str">
        <f aca="false">IF(I13&gt;=参数假设!$C$16,"A 低风险",IF(I13&gt;=参数假设!$C$17,"B 关注",IF(I13&gt;=参数假设!$C$18,"C 次级","D 高风险")))</f>
        <v>B 关注</v>
      </c>
      <c r="K13" s="25" t="str">
        <f aca="false">IF(OR(I13&lt;参数假设!$C$18,客户数据!J13="是"),"预警","-")</f>
        <v>-</v>
      </c>
    </row>
    <row r="14" customFormat="false" ht="15" hidden="false" customHeight="false" outlineLevel="0" collapsed="false">
      <c r="A14" s="21" t="str">
        <f aca="false">客户数据!A14</f>
        <v>C0013</v>
      </c>
      <c r="B14" s="21" t="str">
        <f aca="false">客户数据!B14</f>
        <v>寿险</v>
      </c>
      <c r="C14" s="22" t="n">
        <f aca="false">IF(客户数据!E14=0,100,IF(客户数据!E14&lt;=30,70,IF(客户数据!E14&lt;=60,40,10)))</f>
        <v>100</v>
      </c>
      <c r="D14" s="22" t="n">
        <f aca="false">IF(客户数据!F14&lt;=0.3,100,IF(客户数据!F14&lt;=0.5,75,IF(客户数据!F14&lt;=0.7,45,15)))</f>
        <v>75</v>
      </c>
      <c r="E14" s="22" t="n">
        <f aca="false">IF(客户数据!G14&lt;=2,100,IF(客户数据!G14&lt;=5,70,IF(客户数据!G14&lt;=8,40,10)))</f>
        <v>100</v>
      </c>
      <c r="F14" s="22" t="n">
        <f aca="false">IF(客户数据!H14=0,100,IF(客户数据!H14=1,70,IF(客户数据!H14=2,40,10)))</f>
        <v>70</v>
      </c>
      <c r="G14" s="22" t="n">
        <f aca="false">IF(客户数据!I14&gt;=36,100,IF(客户数据!I14&gt;=24,80,IF(客户数据!I14&gt;=12,60,40)))</f>
        <v>40</v>
      </c>
      <c r="H14" s="22" t="n">
        <f aca="false">IF(客户数据!J14="是",0,100)</f>
        <v>100</v>
      </c>
      <c r="I14" s="23" t="n">
        <f aca="false">ROUND(C14*参数假设!$C$5+D14*参数假设!$C$6+E14*参数假设!$C$7+F14*参数假设!$C$8+G14*参数假设!$C$9+H14*参数假设!$C$10,1)</f>
        <v>84.5</v>
      </c>
      <c r="J14" s="22" t="str">
        <f aca="false">IF(I14&gt;=参数假设!$C$16,"A 低风险",IF(I14&gt;=参数假设!$C$17,"B 关注",IF(I14&gt;=参数假设!$C$18,"C 次级","D 高风险")))</f>
        <v>B 关注</v>
      </c>
      <c r="K14" s="22" t="str">
        <f aca="false">IF(OR(I14&lt;参数假设!$C$18,客户数据!J14="是"),"预警","-")</f>
        <v>-</v>
      </c>
    </row>
    <row r="15" customFormat="false" ht="15" hidden="false" customHeight="false" outlineLevel="0" collapsed="false">
      <c r="A15" s="24" t="str">
        <f aca="false">客户数据!A15</f>
        <v>C0014</v>
      </c>
      <c r="B15" s="24" t="str">
        <f aca="false">客户数据!B15</f>
        <v>消费贷</v>
      </c>
      <c r="C15" s="25" t="n">
        <f aca="false">IF(客户数据!E15=0,100,IF(客户数据!E15&lt;=30,70,IF(客户数据!E15&lt;=60,40,10)))</f>
        <v>100</v>
      </c>
      <c r="D15" s="25" t="n">
        <f aca="false">IF(客户数据!F15&lt;=0.3,100,IF(客户数据!F15&lt;=0.5,75,IF(客户数据!F15&lt;=0.7,45,15)))</f>
        <v>45</v>
      </c>
      <c r="E15" s="25" t="n">
        <f aca="false">IF(客户数据!G15&lt;=2,100,IF(客户数据!G15&lt;=5,70,IF(客户数据!G15&lt;=8,40,10)))</f>
        <v>100</v>
      </c>
      <c r="F15" s="25" t="n">
        <f aca="false">IF(客户数据!H15=0,100,IF(客户数据!H15=1,70,IF(客户数据!H15=2,40,10)))</f>
        <v>100</v>
      </c>
      <c r="G15" s="25" t="n">
        <f aca="false">IF(客户数据!I15&gt;=36,100,IF(客户数据!I15&gt;=24,80,IF(客户数据!I15&gt;=12,60,40)))</f>
        <v>100</v>
      </c>
      <c r="H15" s="25" t="n">
        <f aca="false">IF(客户数据!J15="是",0,100)</f>
        <v>100</v>
      </c>
      <c r="I15" s="26" t="n">
        <f aca="false">ROUND(C15*参数假设!$C$5+D15*参数假设!$C$6+E15*参数假设!$C$7+F15*参数假设!$C$8+G15*参数假设!$C$9+H15*参数假设!$C$10,1)</f>
        <v>89</v>
      </c>
      <c r="J15" s="25" t="str">
        <f aca="false">IF(I15&gt;=参数假设!$C$16,"A 低风险",IF(I15&gt;=参数假设!$C$17,"B 关注",IF(I15&gt;=参数假设!$C$18,"C 次级","D 高风险")))</f>
        <v>A 低风险</v>
      </c>
      <c r="K15" s="25" t="str">
        <f aca="false">IF(OR(I15&lt;参数假设!$C$18,客户数据!J15="是"),"预警","-")</f>
        <v>-</v>
      </c>
    </row>
    <row r="16" customFormat="false" ht="15" hidden="false" customHeight="false" outlineLevel="0" collapsed="false">
      <c r="A16" s="21" t="str">
        <f aca="false">客户数据!A16</f>
        <v>C0015</v>
      </c>
      <c r="B16" s="21" t="str">
        <f aca="false">客户数据!B16</f>
        <v>经营贷</v>
      </c>
      <c r="C16" s="22" t="n">
        <f aca="false">IF(客户数据!E16=0,100,IF(客户数据!E16&lt;=30,70,IF(客户数据!E16&lt;=60,40,10)))</f>
        <v>100</v>
      </c>
      <c r="D16" s="22" t="n">
        <f aca="false">IF(客户数据!F16&lt;=0.3,100,IF(客户数据!F16&lt;=0.5,75,IF(客户数据!F16&lt;=0.7,45,15)))</f>
        <v>45</v>
      </c>
      <c r="E16" s="22" t="n">
        <f aca="false">IF(客户数据!G16&lt;=2,100,IF(客户数据!G16&lt;=5,70,IF(客户数据!G16&lt;=8,40,10)))</f>
        <v>70</v>
      </c>
      <c r="F16" s="22" t="n">
        <f aca="false">IF(客户数据!H16=0,100,IF(客户数据!H16=1,70,IF(客户数据!H16=2,40,10)))</f>
        <v>70</v>
      </c>
      <c r="G16" s="22" t="n">
        <f aca="false">IF(客户数据!I16&gt;=36,100,IF(客户数据!I16&gt;=24,80,IF(客户数据!I16&gt;=12,60,40)))</f>
        <v>60</v>
      </c>
      <c r="H16" s="22" t="n">
        <f aca="false">IF(客户数据!J16="是",0,100)</f>
        <v>100</v>
      </c>
      <c r="I16" s="23" t="n">
        <f aca="false">ROUND(C16*参数假设!$C$5+D16*参数假设!$C$6+E16*参数假设!$C$7+F16*参数假设!$C$8+G16*参数假设!$C$9+H16*参数假设!$C$10,1)</f>
        <v>76</v>
      </c>
      <c r="J16" s="22" t="str">
        <f aca="false">IF(I16&gt;=参数假设!$C$16,"A 低风险",IF(I16&gt;=参数假设!$C$17,"B 关注",IF(I16&gt;=参数假设!$C$18,"C 次级","D 高风险")))</f>
        <v>B 关注</v>
      </c>
      <c r="K16" s="22" t="str">
        <f aca="false">IF(OR(I16&lt;参数假设!$C$18,客户数据!J16="是"),"预警","-")</f>
        <v>-</v>
      </c>
    </row>
    <row r="17" customFormat="false" ht="15" hidden="false" customHeight="false" outlineLevel="0" collapsed="false">
      <c r="A17" s="24" t="str">
        <f aca="false">客户数据!A17</f>
        <v>C0016</v>
      </c>
      <c r="B17" s="24" t="str">
        <f aca="false">客户数据!B17</f>
        <v>车险</v>
      </c>
      <c r="C17" s="25" t="n">
        <f aca="false">IF(客户数据!E17=0,100,IF(客户数据!E17&lt;=30,70,IF(客户数据!E17&lt;=60,40,10)))</f>
        <v>70</v>
      </c>
      <c r="D17" s="25" t="n">
        <f aca="false">IF(客户数据!F17&lt;=0.3,100,IF(客户数据!F17&lt;=0.5,75,IF(客户数据!F17&lt;=0.7,45,15)))</f>
        <v>45</v>
      </c>
      <c r="E17" s="25" t="n">
        <f aca="false">IF(客户数据!G17&lt;=2,100,IF(客户数据!G17&lt;=5,70,IF(客户数据!G17&lt;=8,40,10)))</f>
        <v>100</v>
      </c>
      <c r="F17" s="25" t="n">
        <f aca="false">IF(客户数据!H17=0,100,IF(客户数据!H17=1,70,IF(客户数据!H17=2,40,10)))</f>
        <v>70</v>
      </c>
      <c r="G17" s="25" t="n">
        <f aca="false">IF(客户数据!I17&gt;=36,100,IF(客户数据!I17&gt;=24,80,IF(客户数据!I17&gt;=12,60,40)))</f>
        <v>100</v>
      </c>
      <c r="H17" s="25" t="n">
        <f aca="false">IF(客户数据!J17="是",0,100)</f>
        <v>100</v>
      </c>
      <c r="I17" s="26" t="n">
        <f aca="false">ROUND(C17*参数假设!$C$5+D17*参数假设!$C$6+E17*参数假设!$C$7+F17*参数假设!$C$8+G17*参数假设!$C$9+H17*参数假设!$C$10,1)</f>
        <v>77</v>
      </c>
      <c r="J17" s="25" t="str">
        <f aca="false">IF(I17&gt;=参数假设!$C$16,"A 低风险",IF(I17&gt;=参数假设!$C$17,"B 关注",IF(I17&gt;=参数假设!$C$18,"C 次级","D 高风险")))</f>
        <v>B 关注</v>
      </c>
      <c r="K17" s="25" t="str">
        <f aca="false">IF(OR(I17&lt;参数假设!$C$18,客户数据!J17="是"),"预警","-")</f>
        <v>-</v>
      </c>
    </row>
    <row r="18" customFormat="false" ht="15" hidden="false" customHeight="false" outlineLevel="0" collapsed="false">
      <c r="A18" s="21" t="str">
        <f aca="false">客户数据!A18</f>
        <v>C0017</v>
      </c>
      <c r="B18" s="21" t="str">
        <f aca="false">客户数据!B18</f>
        <v>健康险</v>
      </c>
      <c r="C18" s="22" t="n">
        <f aca="false">IF(客户数据!E18=0,100,IF(客户数据!E18&lt;=30,70,IF(客户数据!E18&lt;=60,40,10)))</f>
        <v>100</v>
      </c>
      <c r="D18" s="22" t="n">
        <f aca="false">IF(客户数据!F18&lt;=0.3,100,IF(客户数据!F18&lt;=0.5,75,IF(客户数据!F18&lt;=0.7,45,15)))</f>
        <v>75</v>
      </c>
      <c r="E18" s="22" t="n">
        <f aca="false">IF(客户数据!G18&lt;=2,100,IF(客户数据!G18&lt;=5,70,IF(客户数据!G18&lt;=8,40,10)))</f>
        <v>70</v>
      </c>
      <c r="F18" s="22" t="n">
        <f aca="false">IF(客户数据!H18=0,100,IF(客户数据!H18=1,70,IF(客户数据!H18=2,40,10)))</f>
        <v>100</v>
      </c>
      <c r="G18" s="22" t="n">
        <f aca="false">IF(客户数据!I18&gt;=36,100,IF(客户数据!I18&gt;=24,80,IF(客户数据!I18&gt;=12,60,40)))</f>
        <v>60</v>
      </c>
      <c r="H18" s="22" t="n">
        <f aca="false">IF(客户数据!J18="是",0,100)</f>
        <v>100</v>
      </c>
      <c r="I18" s="23" t="n">
        <f aca="false">ROUND(C18*参数假设!$C$5+D18*参数假设!$C$6+E18*参数假设!$C$7+F18*参数假设!$C$8+G18*参数假设!$C$9+H18*参数假设!$C$10,1)</f>
        <v>86.5</v>
      </c>
      <c r="J18" s="22" t="str">
        <f aca="false">IF(I18&gt;=参数假设!$C$16,"A 低风险",IF(I18&gt;=参数假设!$C$17,"B 关注",IF(I18&gt;=参数假设!$C$18,"C 次级","D 高风险")))</f>
        <v>A 低风险</v>
      </c>
      <c r="K18" s="22" t="str">
        <f aca="false">IF(OR(I18&lt;参数假设!$C$18,客户数据!J18="是"),"预警","-")</f>
        <v>-</v>
      </c>
    </row>
    <row r="19" customFormat="false" ht="15" hidden="false" customHeight="false" outlineLevel="0" collapsed="false">
      <c r="A19" s="24" t="str">
        <f aca="false">客户数据!A19</f>
        <v>C0018</v>
      </c>
      <c r="B19" s="24" t="str">
        <f aca="false">客户数据!B19</f>
        <v>寿险</v>
      </c>
      <c r="C19" s="25" t="n">
        <f aca="false">IF(客户数据!E19=0,100,IF(客户数据!E19&lt;=30,70,IF(客户数据!E19&lt;=60,40,10)))</f>
        <v>70</v>
      </c>
      <c r="D19" s="25" t="n">
        <f aca="false">IF(客户数据!F19&lt;=0.3,100,IF(客户数据!F19&lt;=0.5,75,IF(客户数据!F19&lt;=0.7,45,15)))</f>
        <v>15</v>
      </c>
      <c r="E19" s="25" t="n">
        <f aca="false">IF(客户数据!G19&lt;=2,100,IF(客户数据!G19&lt;=5,70,IF(客户数据!G19&lt;=8,40,10)))</f>
        <v>100</v>
      </c>
      <c r="F19" s="25" t="n">
        <f aca="false">IF(客户数据!H19=0,100,IF(客户数据!H19=1,70,IF(客户数据!H19=2,40,10)))</f>
        <v>100</v>
      </c>
      <c r="G19" s="25" t="n">
        <f aca="false">IF(客户数据!I19&gt;=36,100,IF(客户数据!I19&gt;=24,80,IF(客户数据!I19&gt;=12,60,40)))</f>
        <v>40</v>
      </c>
      <c r="H19" s="25" t="n">
        <f aca="false">IF(客户数据!J19="是",0,100)</f>
        <v>100</v>
      </c>
      <c r="I19" s="26" t="n">
        <f aca="false">ROUND(C19*参数假设!$C$5+D19*参数假设!$C$6+E19*参数假设!$C$7+F19*参数假设!$C$8+G19*参数假设!$C$9+H19*参数假设!$C$10,1)</f>
        <v>69.5</v>
      </c>
      <c r="J19" s="25" t="str">
        <f aca="false">IF(I19&gt;=参数假设!$C$16,"A 低风险",IF(I19&gt;=参数假设!$C$17,"B 关注",IF(I19&gt;=参数假设!$C$18,"C 次级","D 高风险")))</f>
        <v>C 次级</v>
      </c>
      <c r="K19" s="25" t="str">
        <f aca="false">IF(OR(I19&lt;参数假设!$C$18,客户数据!J19="是"),"预警","-")</f>
        <v>-</v>
      </c>
    </row>
    <row r="20" customFormat="false" ht="15" hidden="false" customHeight="false" outlineLevel="0" collapsed="false">
      <c r="A20" s="21" t="str">
        <f aca="false">客户数据!A20</f>
        <v>C0019</v>
      </c>
      <c r="B20" s="21" t="str">
        <f aca="false">客户数据!B20</f>
        <v>消费贷</v>
      </c>
      <c r="C20" s="22" t="n">
        <f aca="false">IF(客户数据!E20=0,100,IF(客户数据!E20&lt;=30,70,IF(客户数据!E20&lt;=60,40,10)))</f>
        <v>40</v>
      </c>
      <c r="D20" s="22" t="n">
        <f aca="false">IF(客户数据!F20&lt;=0.3,100,IF(客户数据!F20&lt;=0.5,75,IF(客户数据!F20&lt;=0.7,45,15)))</f>
        <v>75</v>
      </c>
      <c r="E20" s="22" t="n">
        <f aca="false">IF(客户数据!G20&lt;=2,100,IF(客户数据!G20&lt;=5,70,IF(客户数据!G20&lt;=8,40,10)))</f>
        <v>40</v>
      </c>
      <c r="F20" s="22" t="n">
        <f aca="false">IF(客户数据!H20=0,100,IF(客户数据!H20=1,70,IF(客户数据!H20=2,40,10)))</f>
        <v>10</v>
      </c>
      <c r="G20" s="22" t="n">
        <f aca="false">IF(客户数据!I20&gt;=36,100,IF(客户数据!I20&gt;=24,80,IF(客户数据!I20&gt;=12,60,40)))</f>
        <v>60</v>
      </c>
      <c r="H20" s="22" t="n">
        <f aca="false">IF(客户数据!J20="是",0,100)</f>
        <v>0</v>
      </c>
      <c r="I20" s="23" t="n">
        <f aca="false">ROUND(C20*参数假设!$C$5+D20*参数假设!$C$6+E20*参数假设!$C$7+F20*参数假设!$C$8+G20*参数假设!$C$9+H20*参数假设!$C$10,1)</f>
        <v>38.5</v>
      </c>
      <c r="J20" s="22" t="str">
        <f aca="false">IF(I20&gt;=参数假设!$C$16,"A 低风险",IF(I20&gt;=参数假设!$C$17,"B 关注",IF(I20&gt;=参数假设!$C$18,"C 次级","D 高风险")))</f>
        <v>D 高风险</v>
      </c>
      <c r="K20" s="22" t="str">
        <f aca="false">IF(OR(I20&lt;参数假设!$C$18,客户数据!J20="是"),"预警","-")</f>
        <v>预警</v>
      </c>
    </row>
    <row r="21" customFormat="false" ht="15" hidden="false" customHeight="false" outlineLevel="0" collapsed="false">
      <c r="A21" s="24" t="str">
        <f aca="false">客户数据!A21</f>
        <v>C0020</v>
      </c>
      <c r="B21" s="24" t="str">
        <f aca="false">客户数据!B21</f>
        <v>经营贷</v>
      </c>
      <c r="C21" s="25" t="n">
        <f aca="false">IF(客户数据!E21=0,100,IF(客户数据!E21&lt;=30,70,IF(客户数据!E21&lt;=60,40,10)))</f>
        <v>100</v>
      </c>
      <c r="D21" s="25" t="n">
        <f aca="false">IF(客户数据!F21&lt;=0.3,100,IF(客户数据!F21&lt;=0.5,75,IF(客户数据!F21&lt;=0.7,45,15)))</f>
        <v>100</v>
      </c>
      <c r="E21" s="25" t="n">
        <f aca="false">IF(客户数据!G21&lt;=2,100,IF(客户数据!G21&lt;=5,70,IF(客户数据!G21&lt;=8,40,10)))</f>
        <v>70</v>
      </c>
      <c r="F21" s="25" t="n">
        <f aca="false">IF(客户数据!H21=0,100,IF(客户数据!H21=1,70,IF(客户数据!H21=2,40,10)))</f>
        <v>70</v>
      </c>
      <c r="G21" s="25" t="n">
        <f aca="false">IF(客户数据!I21&gt;=36,100,IF(客户数据!I21&gt;=24,80,IF(客户数据!I21&gt;=12,60,40)))</f>
        <v>60</v>
      </c>
      <c r="H21" s="25" t="n">
        <f aca="false">IF(客户数据!J21="是",0,100)</f>
        <v>100</v>
      </c>
      <c r="I21" s="26" t="n">
        <f aca="false">ROUND(C21*参数假设!$C$5+D21*参数假设!$C$6+E21*参数假设!$C$7+F21*参数假设!$C$8+G21*参数假设!$C$9+H21*参数假设!$C$10,1)</f>
        <v>87</v>
      </c>
      <c r="J21" s="25" t="str">
        <f aca="false">IF(I21&gt;=参数假设!$C$16,"A 低风险",IF(I21&gt;=参数假设!$C$17,"B 关注",IF(I21&gt;=参数假设!$C$18,"C 次级","D 高风险")))</f>
        <v>A 低风险</v>
      </c>
      <c r="K21" s="25" t="str">
        <f aca="false">IF(OR(I21&lt;参数假设!$C$18,客户数据!J21="是"),"预警","-")</f>
        <v>-</v>
      </c>
    </row>
    <row r="22" customFormat="false" ht="15" hidden="false" customHeight="false" outlineLevel="0" collapsed="false">
      <c r="A22" s="21" t="str">
        <f aca="false">客户数据!A22</f>
        <v>C0021</v>
      </c>
      <c r="B22" s="21" t="str">
        <f aca="false">客户数据!B22</f>
        <v>车险</v>
      </c>
      <c r="C22" s="22" t="n">
        <f aca="false">IF(客户数据!E22=0,100,IF(客户数据!E22&lt;=30,70,IF(客户数据!E22&lt;=60,40,10)))</f>
        <v>10</v>
      </c>
      <c r="D22" s="22" t="n">
        <f aca="false">IF(客户数据!F22&lt;=0.3,100,IF(客户数据!F22&lt;=0.5,75,IF(客户数据!F22&lt;=0.7,45,15)))</f>
        <v>75</v>
      </c>
      <c r="E22" s="22" t="n">
        <f aca="false">IF(客户数据!G22&lt;=2,100,IF(客户数据!G22&lt;=5,70,IF(客户数据!G22&lt;=8,40,10)))</f>
        <v>10</v>
      </c>
      <c r="F22" s="22" t="n">
        <f aca="false">IF(客户数据!H22=0,100,IF(客户数据!H22=1,70,IF(客户数据!H22=2,40,10)))</f>
        <v>100</v>
      </c>
      <c r="G22" s="22" t="n">
        <f aca="false">IF(客户数据!I22&gt;=36,100,IF(客户数据!I22&gt;=24,80,IF(客户数据!I22&gt;=12,60,40)))</f>
        <v>100</v>
      </c>
      <c r="H22" s="22" t="n">
        <f aca="false">IF(客户数据!J22="是",0,100)</f>
        <v>100</v>
      </c>
      <c r="I22" s="23" t="n">
        <f aca="false">ROUND(C22*参数假设!$C$5+D22*参数假设!$C$6+E22*参数假设!$C$7+F22*参数假设!$C$8+G22*参数假设!$C$9+H22*参数假设!$C$10,1)</f>
        <v>59</v>
      </c>
      <c r="J22" s="22" t="str">
        <f aca="false">IF(I22&gt;=参数假设!$C$16,"A 低风险",IF(I22&gt;=参数假设!$C$17,"B 关注",IF(I22&gt;=参数假设!$C$18,"C 次级","D 高风险")))</f>
        <v>C 次级</v>
      </c>
      <c r="K22" s="22" t="str">
        <f aca="false">IF(OR(I22&lt;参数假设!$C$18,客户数据!J22="是"),"预警","-")</f>
        <v>-</v>
      </c>
    </row>
    <row r="23" customFormat="false" ht="15" hidden="false" customHeight="false" outlineLevel="0" collapsed="false">
      <c r="A23" s="24" t="str">
        <f aca="false">客户数据!A23</f>
        <v>C0022</v>
      </c>
      <c r="B23" s="24" t="str">
        <f aca="false">客户数据!B23</f>
        <v>健康险</v>
      </c>
      <c r="C23" s="25" t="n">
        <f aca="false">IF(客户数据!E23=0,100,IF(客户数据!E23&lt;=30,70,IF(客户数据!E23&lt;=60,40,10)))</f>
        <v>70</v>
      </c>
      <c r="D23" s="25" t="n">
        <f aca="false">IF(客户数据!F23&lt;=0.3,100,IF(客户数据!F23&lt;=0.5,75,IF(客户数据!F23&lt;=0.7,45,15)))</f>
        <v>100</v>
      </c>
      <c r="E23" s="25" t="n">
        <f aca="false">IF(客户数据!G23&lt;=2,100,IF(客户数据!G23&lt;=5,70,IF(客户数据!G23&lt;=8,40,10)))</f>
        <v>100</v>
      </c>
      <c r="F23" s="25" t="n">
        <f aca="false">IF(客户数据!H23=0,100,IF(客户数据!H23=1,70,IF(客户数据!H23=2,40,10)))</f>
        <v>100</v>
      </c>
      <c r="G23" s="25" t="n">
        <f aca="false">IF(客户数据!I23&gt;=36,100,IF(客户数据!I23&gt;=24,80,IF(客户数据!I23&gt;=12,60,40)))</f>
        <v>60</v>
      </c>
      <c r="H23" s="25" t="n">
        <f aca="false">IF(客户数据!J23="是",0,100)</f>
        <v>100</v>
      </c>
      <c r="I23" s="26" t="n">
        <f aca="false">ROUND(C23*参数假设!$C$5+D23*参数假设!$C$6+E23*参数假设!$C$7+F23*参数假设!$C$8+G23*参数假设!$C$9+H23*参数假设!$C$10,1)</f>
        <v>88.5</v>
      </c>
      <c r="J23" s="25" t="str">
        <f aca="false">IF(I23&gt;=参数假设!$C$16,"A 低风险",IF(I23&gt;=参数假设!$C$17,"B 关注",IF(I23&gt;=参数假设!$C$18,"C 次级","D 高风险")))</f>
        <v>A 低风险</v>
      </c>
      <c r="K23" s="25" t="str">
        <f aca="false">IF(OR(I23&lt;参数假设!$C$18,客户数据!J23="是"),"预警","-")</f>
        <v>-</v>
      </c>
    </row>
    <row r="24" customFormat="false" ht="15" hidden="false" customHeight="false" outlineLevel="0" collapsed="false">
      <c r="A24" s="21" t="str">
        <f aca="false">客户数据!A24</f>
        <v>C0023</v>
      </c>
      <c r="B24" s="21" t="str">
        <f aca="false">客户数据!B24</f>
        <v>寿险</v>
      </c>
      <c r="C24" s="22" t="n">
        <f aca="false">IF(客户数据!E24=0,100,IF(客户数据!E24&lt;=30,70,IF(客户数据!E24&lt;=60,40,10)))</f>
        <v>100</v>
      </c>
      <c r="D24" s="22" t="n">
        <f aca="false">IF(客户数据!F24&lt;=0.3,100,IF(客户数据!F24&lt;=0.5,75,IF(客户数据!F24&lt;=0.7,45,15)))</f>
        <v>100</v>
      </c>
      <c r="E24" s="22" t="n">
        <f aca="false">IF(客户数据!G24&lt;=2,100,IF(客户数据!G24&lt;=5,70,IF(客户数据!G24&lt;=8,40,10)))</f>
        <v>70</v>
      </c>
      <c r="F24" s="22" t="n">
        <f aca="false">IF(客户数据!H24=0,100,IF(客户数据!H24=1,70,IF(客户数据!H24=2,40,10)))</f>
        <v>40</v>
      </c>
      <c r="G24" s="22" t="n">
        <f aca="false">IF(客户数据!I24&gt;=36,100,IF(客户数据!I24&gt;=24,80,IF(客户数据!I24&gt;=12,60,40)))</f>
        <v>100</v>
      </c>
      <c r="H24" s="22" t="n">
        <f aca="false">IF(客户数据!J24="是",0,100)</f>
        <v>100</v>
      </c>
      <c r="I24" s="23" t="n">
        <f aca="false">ROUND(C24*参数假设!$C$5+D24*参数假设!$C$6+E24*参数假设!$C$7+F24*参数假设!$C$8+G24*参数假设!$C$9+H24*参数假设!$C$10,1)</f>
        <v>86.5</v>
      </c>
      <c r="J24" s="22" t="str">
        <f aca="false">IF(I24&gt;=参数假设!$C$16,"A 低风险",IF(I24&gt;=参数假设!$C$17,"B 关注",IF(I24&gt;=参数假设!$C$18,"C 次级","D 高风险")))</f>
        <v>A 低风险</v>
      </c>
      <c r="K24" s="22" t="str">
        <f aca="false">IF(OR(I24&lt;参数假设!$C$18,客户数据!J24="是"),"预警","-")</f>
        <v>-</v>
      </c>
    </row>
    <row r="25" customFormat="false" ht="15" hidden="false" customHeight="false" outlineLevel="0" collapsed="false">
      <c r="A25" s="24" t="str">
        <f aca="false">客户数据!A25</f>
        <v>C0024</v>
      </c>
      <c r="B25" s="24" t="str">
        <f aca="false">客户数据!B25</f>
        <v>消费贷</v>
      </c>
      <c r="C25" s="25" t="n">
        <f aca="false">IF(客户数据!E25=0,100,IF(客户数据!E25&lt;=30,70,IF(客户数据!E25&lt;=60,40,10)))</f>
        <v>10</v>
      </c>
      <c r="D25" s="25" t="n">
        <f aca="false">IF(客户数据!F25&lt;=0.3,100,IF(客户数据!F25&lt;=0.5,75,IF(客户数据!F25&lt;=0.7,45,15)))</f>
        <v>100</v>
      </c>
      <c r="E25" s="25" t="n">
        <f aca="false">IF(客户数据!G25&lt;=2,100,IF(客户数据!G25&lt;=5,70,IF(客户数据!G25&lt;=8,40,10)))</f>
        <v>100</v>
      </c>
      <c r="F25" s="25" t="n">
        <f aca="false">IF(客户数据!H25=0,100,IF(客户数据!H25=1,70,IF(客户数据!H25=2,40,10)))</f>
        <v>100</v>
      </c>
      <c r="G25" s="25" t="n">
        <f aca="false">IF(客户数据!I25&gt;=36,100,IF(客户数据!I25&gt;=24,80,IF(客户数据!I25&gt;=12,60,40)))</f>
        <v>40</v>
      </c>
      <c r="H25" s="25" t="n">
        <f aca="false">IF(客户数据!J25="是",0,100)</f>
        <v>100</v>
      </c>
      <c r="I25" s="26" t="n">
        <f aca="false">ROUND(C25*参数假设!$C$5+D25*参数假设!$C$6+E25*参数假设!$C$7+F25*参数假设!$C$8+G25*参数假设!$C$9+H25*参数假设!$C$10,1)</f>
        <v>71.5</v>
      </c>
      <c r="J25" s="25" t="str">
        <f aca="false">IF(I25&gt;=参数假设!$C$16,"A 低风险",IF(I25&gt;=参数假设!$C$17,"B 关注",IF(I25&gt;=参数假设!$C$18,"C 次级","D 高风险")))</f>
        <v>B 关注</v>
      </c>
      <c r="K25" s="25" t="str">
        <f aca="false">IF(OR(I25&lt;参数假设!$C$18,客户数据!J25="是"),"预警","-")</f>
        <v>-</v>
      </c>
    </row>
    <row r="26" customFormat="false" ht="15" hidden="false" customHeight="false" outlineLevel="0" collapsed="false">
      <c r="A26" s="21" t="str">
        <f aca="false">客户数据!A26</f>
        <v>C0025</v>
      </c>
      <c r="B26" s="21" t="str">
        <f aca="false">客户数据!B26</f>
        <v>经营贷</v>
      </c>
      <c r="C26" s="22" t="n">
        <f aca="false">IF(客户数据!E26=0,100,IF(客户数据!E26&lt;=30,70,IF(客户数据!E26&lt;=60,40,10)))</f>
        <v>10</v>
      </c>
      <c r="D26" s="22" t="n">
        <f aca="false">IF(客户数据!F26&lt;=0.3,100,IF(客户数据!F26&lt;=0.5,75,IF(客户数据!F26&lt;=0.7,45,15)))</f>
        <v>15</v>
      </c>
      <c r="E26" s="22" t="n">
        <f aca="false">IF(客户数据!G26&lt;=2,100,IF(客户数据!G26&lt;=5,70,IF(客户数据!G26&lt;=8,40,10)))</f>
        <v>70</v>
      </c>
      <c r="F26" s="22" t="n">
        <f aca="false">IF(客户数据!H26=0,100,IF(客户数据!H26=1,70,IF(客户数据!H26=2,40,10)))</f>
        <v>40</v>
      </c>
      <c r="G26" s="22" t="n">
        <f aca="false">IF(客户数据!I26&gt;=36,100,IF(客户数据!I26&gt;=24,80,IF(客户数据!I26&gt;=12,60,40)))</f>
        <v>100</v>
      </c>
      <c r="H26" s="22" t="n">
        <f aca="false">IF(客户数据!J26="是",0,100)</f>
        <v>100</v>
      </c>
      <c r="I26" s="23" t="n">
        <f aca="false">ROUND(C26*参数假设!$C$5+D26*参数假设!$C$6+E26*参数假设!$C$7+F26*参数假设!$C$8+G26*参数假设!$C$9+H26*参数假设!$C$10,1)</f>
        <v>47</v>
      </c>
      <c r="J26" s="22" t="str">
        <f aca="false">IF(I26&gt;=参数假设!$C$16,"A 低风险",IF(I26&gt;=参数假设!$C$17,"B 关注",IF(I26&gt;=参数假设!$C$18,"C 次级","D 高风险")))</f>
        <v>D 高风险</v>
      </c>
      <c r="K26" s="22" t="str">
        <f aca="false">IF(OR(I26&lt;参数假设!$C$18,客户数据!J26="是"),"预警","-")</f>
        <v>预警</v>
      </c>
    </row>
    <row r="27" customFormat="false" ht="15" hidden="false" customHeight="false" outlineLevel="0" collapsed="false">
      <c r="A27" s="24" t="str">
        <f aca="false">客户数据!A27</f>
        <v>C0026</v>
      </c>
      <c r="B27" s="24" t="str">
        <f aca="false">客户数据!B27</f>
        <v>车险</v>
      </c>
      <c r="C27" s="25" t="n">
        <f aca="false">IF(客户数据!E27=0,100,IF(客户数据!E27&lt;=30,70,IF(客户数据!E27&lt;=60,40,10)))</f>
        <v>70</v>
      </c>
      <c r="D27" s="25" t="n">
        <f aca="false">IF(客户数据!F27&lt;=0.3,100,IF(客户数据!F27&lt;=0.5,75,IF(客户数据!F27&lt;=0.7,45,15)))</f>
        <v>15</v>
      </c>
      <c r="E27" s="25" t="n">
        <f aca="false">IF(客户数据!G27&lt;=2,100,IF(客户数据!G27&lt;=5,70,IF(客户数据!G27&lt;=8,40,10)))</f>
        <v>10</v>
      </c>
      <c r="F27" s="25" t="n">
        <f aca="false">IF(客户数据!H27=0,100,IF(客户数据!H27=1,70,IF(客户数据!H27=2,40,10)))</f>
        <v>100</v>
      </c>
      <c r="G27" s="25" t="n">
        <f aca="false">IF(客户数据!I27&gt;=36,100,IF(客户数据!I27&gt;=24,80,IF(客户数据!I27&gt;=12,60,40)))</f>
        <v>40</v>
      </c>
      <c r="H27" s="25" t="n">
        <f aca="false">IF(客户数据!J27="是",0,100)</f>
        <v>0</v>
      </c>
      <c r="I27" s="26" t="n">
        <f aca="false">ROUND(C27*参数假设!$C$5+D27*参数假设!$C$6+E27*参数假设!$C$7+F27*参数假设!$C$8+G27*参数假设!$C$9+H27*参数假设!$C$10,1)</f>
        <v>41</v>
      </c>
      <c r="J27" s="25" t="str">
        <f aca="false">IF(I27&gt;=参数假设!$C$16,"A 低风险",IF(I27&gt;=参数假设!$C$17,"B 关注",IF(I27&gt;=参数假设!$C$18,"C 次级","D 高风险")))</f>
        <v>D 高风险</v>
      </c>
      <c r="K27" s="25" t="str">
        <f aca="false">IF(OR(I27&lt;参数假设!$C$18,客户数据!J27="是"),"预警","-")</f>
        <v>预警</v>
      </c>
    </row>
    <row r="28" customFormat="false" ht="15" hidden="false" customHeight="false" outlineLevel="0" collapsed="false">
      <c r="A28" s="21" t="str">
        <f aca="false">客户数据!A28</f>
        <v>C0027</v>
      </c>
      <c r="B28" s="21" t="str">
        <f aca="false">客户数据!B28</f>
        <v>健康险</v>
      </c>
      <c r="C28" s="22" t="n">
        <f aca="false">IF(客户数据!E28=0,100,IF(客户数据!E28&lt;=30,70,IF(客户数据!E28&lt;=60,40,10)))</f>
        <v>100</v>
      </c>
      <c r="D28" s="22" t="n">
        <f aca="false">IF(客户数据!F28&lt;=0.3,100,IF(客户数据!F28&lt;=0.5,75,IF(客户数据!F28&lt;=0.7,45,15)))</f>
        <v>75</v>
      </c>
      <c r="E28" s="22" t="n">
        <f aca="false">IF(客户数据!G28&lt;=2,100,IF(客户数据!G28&lt;=5,70,IF(客户数据!G28&lt;=8,40,10)))</f>
        <v>100</v>
      </c>
      <c r="F28" s="22" t="n">
        <f aca="false">IF(客户数据!H28=0,100,IF(客户数据!H28=1,70,IF(客户数据!H28=2,40,10)))</f>
        <v>100</v>
      </c>
      <c r="G28" s="22" t="n">
        <f aca="false">IF(客户数据!I28&gt;=36,100,IF(客户数据!I28&gt;=24,80,IF(客户数据!I28&gt;=12,60,40)))</f>
        <v>60</v>
      </c>
      <c r="H28" s="22" t="n">
        <f aca="false">IF(客户数据!J28="是",0,100)</f>
        <v>100</v>
      </c>
      <c r="I28" s="23" t="n">
        <f aca="false">ROUND(C28*参数假设!$C$5+D28*参数假设!$C$6+E28*参数假设!$C$7+F28*参数假设!$C$8+G28*参数假设!$C$9+H28*参数假设!$C$10,1)</f>
        <v>91</v>
      </c>
      <c r="J28" s="22" t="str">
        <f aca="false">IF(I28&gt;=参数假设!$C$16,"A 低风险",IF(I28&gt;=参数假设!$C$17,"B 关注",IF(I28&gt;=参数假设!$C$18,"C 次级","D 高风险")))</f>
        <v>A 低风险</v>
      </c>
      <c r="K28" s="22" t="str">
        <f aca="false">IF(OR(I28&lt;参数假设!$C$18,客户数据!J28="是"),"预警","-")</f>
        <v>-</v>
      </c>
    </row>
    <row r="29" customFormat="false" ht="15" hidden="false" customHeight="false" outlineLevel="0" collapsed="false">
      <c r="A29" s="24" t="str">
        <f aca="false">客户数据!A29</f>
        <v>C0028</v>
      </c>
      <c r="B29" s="24" t="str">
        <f aca="false">客户数据!B29</f>
        <v>寿险</v>
      </c>
      <c r="C29" s="25" t="n">
        <f aca="false">IF(客户数据!E29=0,100,IF(客户数据!E29&lt;=30,70,IF(客户数据!E29&lt;=60,40,10)))</f>
        <v>100</v>
      </c>
      <c r="D29" s="25" t="n">
        <f aca="false">IF(客户数据!F29&lt;=0.3,100,IF(客户数据!F29&lt;=0.5,75,IF(客户数据!F29&lt;=0.7,45,15)))</f>
        <v>100</v>
      </c>
      <c r="E29" s="25" t="n">
        <f aca="false">IF(客户数据!G29&lt;=2,100,IF(客户数据!G29&lt;=5,70,IF(客户数据!G29&lt;=8,40,10)))</f>
        <v>10</v>
      </c>
      <c r="F29" s="25" t="n">
        <f aca="false">IF(客户数据!H29=0,100,IF(客户数据!H29=1,70,IF(客户数据!H29=2,40,10)))</f>
        <v>70</v>
      </c>
      <c r="G29" s="25" t="n">
        <f aca="false">IF(客户数据!I29&gt;=36,100,IF(客户数据!I29&gt;=24,80,IF(客户数据!I29&gt;=12,60,40)))</f>
        <v>60</v>
      </c>
      <c r="H29" s="25" t="n">
        <f aca="false">IF(客户数据!J29="是",0,100)</f>
        <v>100</v>
      </c>
      <c r="I29" s="26" t="n">
        <f aca="false">ROUND(C29*参数假设!$C$5+D29*参数假设!$C$6+E29*参数假设!$C$7+F29*参数假设!$C$8+G29*参数假设!$C$9+H29*参数假设!$C$10,1)</f>
        <v>78</v>
      </c>
      <c r="J29" s="25" t="str">
        <f aca="false">IF(I29&gt;=参数假设!$C$16,"A 低风险",IF(I29&gt;=参数假设!$C$17,"B 关注",IF(I29&gt;=参数假设!$C$18,"C 次级","D 高风险")))</f>
        <v>B 关注</v>
      </c>
      <c r="K29" s="25" t="str">
        <f aca="false">IF(OR(I29&lt;参数假设!$C$18,客户数据!J29="是"),"预警","-")</f>
        <v>-</v>
      </c>
    </row>
    <row r="30" customFormat="false" ht="15" hidden="false" customHeight="false" outlineLevel="0" collapsed="false">
      <c r="A30" s="21" t="str">
        <f aca="false">客户数据!A30</f>
        <v>C0029</v>
      </c>
      <c r="B30" s="21" t="str">
        <f aca="false">客户数据!B30</f>
        <v>消费贷</v>
      </c>
      <c r="C30" s="22" t="n">
        <f aca="false">IF(客户数据!E30=0,100,IF(客户数据!E30&lt;=30,70,IF(客户数据!E30&lt;=60,40,10)))</f>
        <v>100</v>
      </c>
      <c r="D30" s="22" t="n">
        <f aca="false">IF(客户数据!F30&lt;=0.3,100,IF(客户数据!F30&lt;=0.5,75,IF(客户数据!F30&lt;=0.7,45,15)))</f>
        <v>100</v>
      </c>
      <c r="E30" s="22" t="n">
        <f aca="false">IF(客户数据!G30&lt;=2,100,IF(客户数据!G30&lt;=5,70,IF(客户数据!G30&lt;=8,40,10)))</f>
        <v>40</v>
      </c>
      <c r="F30" s="22" t="n">
        <f aca="false">IF(客户数据!H30=0,100,IF(客户数据!H30=1,70,IF(客户数据!H30=2,40,10)))</f>
        <v>70</v>
      </c>
      <c r="G30" s="22" t="n">
        <f aca="false">IF(客户数据!I30&gt;=36,100,IF(客户数据!I30&gt;=24,80,IF(客户数据!I30&gt;=12,60,40)))</f>
        <v>40</v>
      </c>
      <c r="H30" s="22" t="n">
        <f aca="false">IF(客户数据!J30="是",0,100)</f>
        <v>100</v>
      </c>
      <c r="I30" s="23" t="n">
        <f aca="false">ROUND(C30*参数假设!$C$5+D30*参数假设!$C$6+E30*参数假设!$C$7+F30*参数假设!$C$8+G30*参数假设!$C$9+H30*参数假设!$C$10,1)</f>
        <v>80.5</v>
      </c>
      <c r="J30" s="22" t="str">
        <f aca="false">IF(I30&gt;=参数假设!$C$16,"A 低风险",IF(I30&gt;=参数假设!$C$17,"B 关注",IF(I30&gt;=参数假设!$C$18,"C 次级","D 高风险")))</f>
        <v>B 关注</v>
      </c>
      <c r="K30" s="22" t="str">
        <f aca="false">IF(OR(I30&lt;参数假设!$C$18,客户数据!J30="是"),"预警","-")</f>
        <v>-</v>
      </c>
    </row>
    <row r="31" customFormat="false" ht="15" hidden="false" customHeight="false" outlineLevel="0" collapsed="false">
      <c r="A31" s="24" t="str">
        <f aca="false">客户数据!A31</f>
        <v>C0030</v>
      </c>
      <c r="B31" s="24" t="str">
        <f aca="false">客户数据!B31</f>
        <v>经营贷</v>
      </c>
      <c r="C31" s="25" t="n">
        <f aca="false">IF(客户数据!E31=0,100,IF(客户数据!E31&lt;=30,70,IF(客户数据!E31&lt;=60,40,10)))</f>
        <v>70</v>
      </c>
      <c r="D31" s="25" t="n">
        <f aca="false">IF(客户数据!F31&lt;=0.3,100,IF(客户数据!F31&lt;=0.5,75,IF(客户数据!F31&lt;=0.7,45,15)))</f>
        <v>100</v>
      </c>
      <c r="E31" s="25" t="n">
        <f aca="false">IF(客户数据!G31&lt;=2,100,IF(客户数据!G31&lt;=5,70,IF(客户数据!G31&lt;=8,40,10)))</f>
        <v>10</v>
      </c>
      <c r="F31" s="25" t="n">
        <f aca="false">IF(客户数据!H31=0,100,IF(客户数据!H31=1,70,IF(客户数据!H31=2,40,10)))</f>
        <v>100</v>
      </c>
      <c r="G31" s="25" t="n">
        <f aca="false">IF(客户数据!I31&gt;=36,100,IF(客户数据!I31&gt;=24,80,IF(客户数据!I31&gt;=12,60,40)))</f>
        <v>40</v>
      </c>
      <c r="H31" s="25" t="n">
        <f aca="false">IF(客户数据!J31="是",0,100)</f>
        <v>100</v>
      </c>
      <c r="I31" s="26" t="n">
        <f aca="false">ROUND(C31*参数假设!$C$5+D31*参数假设!$C$6+E31*参数假设!$C$7+F31*参数假设!$C$8+G31*参数假设!$C$9+H31*参数假设!$C$10,1)</f>
        <v>73</v>
      </c>
      <c r="J31" s="25" t="str">
        <f aca="false">IF(I31&gt;=参数假设!$C$16,"A 低风险",IF(I31&gt;=参数假设!$C$17,"B 关注",IF(I31&gt;=参数假设!$C$18,"C 次级","D 高风险")))</f>
        <v>B 关注</v>
      </c>
      <c r="K31" s="25" t="str">
        <f aca="false">IF(OR(I31&lt;参数假设!$C$18,客户数据!J31="是"),"预警","-")</f>
        <v>-</v>
      </c>
    </row>
    <row r="33" customFormat="false" ht="15" hidden="false" customHeight="false" outlineLevel="0" collapsed="false">
      <c r="A33" s="14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4" min="3" style="0" width="14"/>
    <col collapsed="false" customWidth="true" hidden="false" outlineLevel="0" max="5" min="5" style="0" width="12"/>
    <col collapsed="false" customWidth="true" hidden="false" outlineLevel="0" max="6" min="6" style="0" width="16"/>
  </cols>
  <sheetData>
    <row r="2" customFormat="false" ht="15" hidden="false" customHeight="false" outlineLevel="0" collapsed="false">
      <c r="B2" s="1" t="s">
        <v>113</v>
      </c>
    </row>
    <row r="4" customFormat="false" ht="15" hidden="false" customHeight="false" outlineLevel="0" collapsed="false">
      <c r="B4" s="11" t="s">
        <v>114</v>
      </c>
      <c r="C4" s="27" t="n">
        <f aca="false">COUNTA(客户数据!A2:A31)</f>
        <v>30</v>
      </c>
    </row>
    <row r="5" customFormat="false" ht="15" hidden="false" customHeight="false" outlineLevel="0" collapsed="false">
      <c r="B5" s="11" t="s">
        <v>115</v>
      </c>
      <c r="C5" s="26" t="n">
        <f aca="false">ROUND(AVERAGE(风险评分!I2:I31),1)</f>
        <v>72</v>
      </c>
    </row>
    <row r="6" customFormat="false" ht="15" hidden="false" customHeight="false" outlineLevel="0" collapsed="false">
      <c r="B6" s="11" t="s">
        <v>116</v>
      </c>
      <c r="C6" s="27" t="n">
        <f aca="false">COUNTIF(风险评分!K2:K31,"预警")</f>
        <v>7</v>
      </c>
    </row>
    <row r="7" customFormat="false" ht="15" hidden="false" customHeight="false" outlineLevel="0" collapsed="false">
      <c r="B7" s="11" t="s">
        <v>117</v>
      </c>
      <c r="C7" s="28" t="n">
        <f aca="false">COUNTIF(风险评分!J2:J31,"D 高风险")/COUNTA(风险评分!J2:J31)</f>
        <v>0.2</v>
      </c>
    </row>
    <row r="8" customFormat="false" ht="15" hidden="false" customHeight="false" outlineLevel="0" collapsed="false">
      <c r="B8" s="11" t="s">
        <v>118</v>
      </c>
      <c r="C8" s="29" t="n">
        <f aca="false">SUM(客户数据!D2:D31)</f>
        <v>1291</v>
      </c>
    </row>
    <row r="9" customFormat="false" ht="15" hidden="false" customHeight="false" outlineLevel="0" collapsed="false">
      <c r="B9" s="11" t="s">
        <v>119</v>
      </c>
      <c r="C9" s="29" t="n">
        <f aca="false">SUMIF(风险评分!K2:K31,"预警",客户数据!D2:D31)</f>
        <v>405</v>
      </c>
    </row>
    <row r="12" customFormat="false" ht="15" hidden="false" customHeight="false" outlineLevel="0" collapsed="false">
      <c r="B12" s="7" t="s">
        <v>120</v>
      </c>
    </row>
    <row r="13" customFormat="false" ht="15" hidden="false" customHeight="false" outlineLevel="0" collapsed="false">
      <c r="B13" s="3" t="s">
        <v>38</v>
      </c>
      <c r="C13" s="3" t="s">
        <v>121</v>
      </c>
      <c r="D13" s="3" t="s">
        <v>122</v>
      </c>
    </row>
    <row r="14" customFormat="false" ht="15" hidden="false" customHeight="false" outlineLevel="0" collapsed="false">
      <c r="B14" s="30" t="s">
        <v>41</v>
      </c>
      <c r="C14" s="25" t="n">
        <f aca="false">COUNTIF(风险评分!J$2:J$31,B14)</f>
        <v>9</v>
      </c>
      <c r="D14" s="28" t="n">
        <f aca="false">C14/SUM(C$14:C$17)</f>
        <v>0.3</v>
      </c>
    </row>
    <row r="15" customFormat="false" ht="15" hidden="false" customHeight="false" outlineLevel="0" collapsed="false">
      <c r="B15" s="30" t="s">
        <v>43</v>
      </c>
      <c r="C15" s="25" t="n">
        <f aca="false">COUNTIF(风险评分!J$2:J$31,B15)</f>
        <v>11</v>
      </c>
      <c r="D15" s="28" t="n">
        <f aca="false">C15/SUM(C$14:C$17)</f>
        <v>0.366666666666667</v>
      </c>
    </row>
    <row r="16" customFormat="false" ht="15" hidden="false" customHeight="false" outlineLevel="0" collapsed="false">
      <c r="B16" s="30" t="s">
        <v>45</v>
      </c>
      <c r="C16" s="25" t="n">
        <f aca="false">COUNTIF(风险评分!J$2:J$31,B16)</f>
        <v>4</v>
      </c>
      <c r="D16" s="28" t="n">
        <f aca="false">C16/SUM(C$14:C$17)</f>
        <v>0.133333333333333</v>
      </c>
    </row>
    <row r="17" customFormat="false" ht="15" hidden="false" customHeight="false" outlineLevel="0" collapsed="false">
      <c r="B17" s="30" t="s">
        <v>47</v>
      </c>
      <c r="C17" s="25" t="n">
        <f aca="false">COUNTIF(风险评分!J$2:J$31,B17)</f>
        <v>6</v>
      </c>
      <c r="D17" s="28" t="n">
        <f aca="false">C17/SUM(C$14:C$17)</f>
        <v>0.2</v>
      </c>
    </row>
    <row r="18" customFormat="false" ht="15" hidden="false" customHeight="false" outlineLevel="0" collapsed="false">
      <c r="B18" s="31" t="s">
        <v>123</v>
      </c>
      <c r="C18" s="25" t="n">
        <f aca="false">SUM(C14:C17)</f>
        <v>30</v>
      </c>
      <c r="D18" s="28" t="n">
        <f aca="false">SUM(D14:D17)</f>
        <v>1</v>
      </c>
    </row>
    <row r="21" customFormat="false" ht="15" hidden="false" customHeight="false" outlineLevel="0" collapsed="false">
      <c r="B21" s="7" t="s">
        <v>124</v>
      </c>
    </row>
    <row r="22" customFormat="false" ht="15" hidden="false" customHeight="false" outlineLevel="0" collapsed="false">
      <c r="B22" s="3" t="s">
        <v>52</v>
      </c>
      <c r="C22" s="3" t="s">
        <v>121</v>
      </c>
      <c r="D22" s="3" t="s">
        <v>125</v>
      </c>
      <c r="E22" s="3" t="s">
        <v>126</v>
      </c>
      <c r="F22" s="3" t="s">
        <v>127</v>
      </c>
    </row>
    <row r="23" customFormat="false" ht="15" hidden="false" customHeight="false" outlineLevel="0" collapsed="false">
      <c r="B23" s="32" t="s">
        <v>62</v>
      </c>
      <c r="C23" s="25" t="n">
        <f aca="false">COUNTIF(客户数据!B$2:B$31,B23)</f>
        <v>6</v>
      </c>
      <c r="D23" s="26" t="n">
        <f aca="false">ROUND(AVERAGEIF(风险评分!B$2:B$31,B23,风险评分!I$2:I$31),1)</f>
        <v>64.3</v>
      </c>
      <c r="E23" s="25" t="n">
        <f aca="false">COUNTIFS(风险评分!B$2:B$31,B23,风险评分!K$2:K$31,"预警")</f>
        <v>2</v>
      </c>
      <c r="F23" s="29" t="n">
        <f aca="false">SUMIF(客户数据!B$2:B$31,B23,客户数据!D$2:D$31)</f>
        <v>292</v>
      </c>
    </row>
    <row r="24" customFormat="false" ht="15" hidden="false" customHeight="false" outlineLevel="0" collapsed="false">
      <c r="B24" s="32" t="s">
        <v>66</v>
      </c>
      <c r="C24" s="25" t="n">
        <f aca="false">COUNTIF(客户数据!B$2:B$31,B24)</f>
        <v>6</v>
      </c>
      <c r="D24" s="26" t="n">
        <f aca="false">ROUND(AVERAGEIF(风险评分!B$2:B$31,B24,风险评分!I$2:I$31),1)</f>
        <v>78.4</v>
      </c>
      <c r="E24" s="25" t="n">
        <f aca="false">COUNTIFS(风险评分!B$2:B$31,B24,风险评分!K$2:K$31,"预警")</f>
        <v>1</v>
      </c>
      <c r="F24" s="29" t="n">
        <f aca="false">SUMIF(客户数据!B$2:B$31,B24,客户数据!D$2:D$31)</f>
        <v>162</v>
      </c>
    </row>
    <row r="25" customFormat="false" ht="15" hidden="false" customHeight="false" outlineLevel="0" collapsed="false">
      <c r="B25" s="32" t="s">
        <v>69</v>
      </c>
      <c r="C25" s="25" t="n">
        <f aca="false">COUNTIF(客户数据!B$2:B$31,B25)</f>
        <v>6</v>
      </c>
      <c r="D25" s="26" t="n">
        <f aca="false">ROUND(AVERAGEIF(风险评分!B$2:B$31,B25,风险评分!I$2:I$31),1)</f>
        <v>76.9</v>
      </c>
      <c r="E25" s="25" t="n">
        <f aca="false">COUNTIFS(风险评分!B$2:B$31,B25,风险评分!K$2:K$31,"预警")</f>
        <v>1</v>
      </c>
      <c r="F25" s="29" t="n">
        <f aca="false">SUMIF(客户数据!B$2:B$31,B25,客户数据!D$2:D$31)</f>
        <v>212</v>
      </c>
    </row>
    <row r="26" customFormat="false" ht="15" hidden="false" customHeight="false" outlineLevel="0" collapsed="false">
      <c r="B26" s="32" t="s">
        <v>72</v>
      </c>
      <c r="C26" s="25" t="n">
        <f aca="false">COUNTIF(客户数据!B$2:B$31,B26)</f>
        <v>6</v>
      </c>
      <c r="D26" s="26" t="n">
        <f aca="false">ROUND(AVERAGEIF(风险评分!B$2:B$31,B26,风险评分!I$2:I$31),1)</f>
        <v>68.3</v>
      </c>
      <c r="E26" s="25" t="n">
        <f aca="false">COUNTIFS(风险评分!B$2:B$31,B26,风险评分!K$2:K$31,"预警")</f>
        <v>2</v>
      </c>
      <c r="F26" s="29" t="n">
        <f aca="false">SUMIF(客户数据!B$2:B$31,B26,客户数据!D$2:D$31)</f>
        <v>327</v>
      </c>
    </row>
    <row r="27" customFormat="false" ht="15" hidden="false" customHeight="false" outlineLevel="0" collapsed="false">
      <c r="B27" s="32" t="s">
        <v>75</v>
      </c>
      <c r="C27" s="25" t="n">
        <f aca="false">COUNTIF(客户数据!B$2:B$31,B27)</f>
        <v>6</v>
      </c>
      <c r="D27" s="26" t="n">
        <f aca="false">ROUND(AVERAGEIF(风险评分!B$2:B$31,B27,风险评分!I$2:I$31),1)</f>
        <v>71.9</v>
      </c>
      <c r="E27" s="25" t="n">
        <f aca="false">COUNTIFS(风险评分!B$2:B$31,B27,风险评分!K$2:K$31,"预警")</f>
        <v>1</v>
      </c>
      <c r="F27" s="29" t="n">
        <f aca="false">SUMIF(客户数据!B$2:B$31,B27,客户数据!D$2:D$31)</f>
        <v>298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12"/>
    <col collapsed="false" customWidth="true" hidden="false" outlineLevel="0" max="4" min="4" style="0" width="10"/>
  </cols>
  <sheetData>
    <row r="2" customFormat="false" ht="15" hidden="false" customHeight="false" outlineLevel="0" collapsed="false">
      <c r="B2" s="7" t="s">
        <v>128</v>
      </c>
    </row>
    <row r="4" customFormat="false" ht="15" hidden="false" customHeight="false" outlineLevel="0" collapsed="false">
      <c r="B4" s="3" t="s">
        <v>129</v>
      </c>
      <c r="C4" s="3" t="s">
        <v>130</v>
      </c>
      <c r="D4" s="3" t="s">
        <v>131</v>
      </c>
    </row>
    <row r="5" customFormat="false" ht="15" hidden="false" customHeight="false" outlineLevel="0" collapsed="false">
      <c r="B5" s="5" t="s">
        <v>132</v>
      </c>
      <c r="C5" s="28" t="n">
        <f aca="false">参数假设!C11</f>
        <v>1</v>
      </c>
      <c r="D5" s="25" t="str">
        <f aca="false">IF(ABS(C5-1)&lt;0.0001,"通过","失败")</f>
        <v>通过</v>
      </c>
    </row>
    <row r="6" customFormat="false" ht="15" hidden="false" customHeight="false" outlineLevel="0" collapsed="false">
      <c r="B6" s="5" t="s">
        <v>133</v>
      </c>
      <c r="C6" s="27" t="n">
        <f aca="false">COUNTBLANK(客户数据!A2:J31)</f>
        <v>0</v>
      </c>
      <c r="D6" s="25" t="str">
        <f aca="false">IF(C6=0,"通过","失败")</f>
        <v>通过</v>
      </c>
    </row>
    <row r="7" customFormat="false" ht="15" hidden="false" customHeight="false" outlineLevel="0" collapsed="false">
      <c r="B7" s="5" t="s">
        <v>134</v>
      </c>
      <c r="C7" s="27" t="n">
        <f aca="false">COUNTIF(风险评分!I2:I31,"&gt;100")+COUNTIF(风险评分!I2:I31,"&lt;0")</f>
        <v>0</v>
      </c>
      <c r="D7" s="25" t="str">
        <f aca="false">IF(C7=0,"通过","失败")</f>
        <v>通过</v>
      </c>
    </row>
    <row r="8" customFormat="false" ht="15" hidden="false" customHeight="false" outlineLevel="0" collapsed="false">
      <c r="B8" s="5" t="s">
        <v>135</v>
      </c>
      <c r="C8" s="27" t="n">
        <f aca="false">风控看板!C18-风控看板!C4</f>
        <v>0</v>
      </c>
      <c r="D8" s="25" t="str">
        <f aca="false">IF(C8=0,"通过","失败")</f>
        <v>通过</v>
      </c>
    </row>
    <row r="9" customFormat="false" ht="15" hidden="false" customHeight="false" outlineLevel="0" collapsed="false">
      <c r="B9" s="5" t="s">
        <v>136</v>
      </c>
      <c r="C9" s="27" t="n">
        <f aca="false">COUNTIFS(客户数据!J2:J31,"是",风险评分!K2:K31,"&lt;&gt;预警")</f>
        <v>0</v>
      </c>
      <c r="D9" s="25" t="str">
        <f aca="false">IF(C9=0,"通过","失败")</f>
        <v>通过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2026-08-31T10:14:09Z</dcterms:created>
  <dc:creator>openpyxl</dc:creator>
  <dc:description/>
  <dc:language>en-US</dc:language>
  <cp:lastModifiedBy/>
  <dcterms:modified xsi:type="dcterms:W3CDTF">2026-08-31T10:14:10Z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